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195" windowWidth="19620" windowHeight="324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E24" i="2"/>
  <c r="K36"/>
  <c r="J36"/>
  <c r="I36"/>
  <c r="H36"/>
  <c r="G36"/>
  <c r="F36"/>
  <c r="E36"/>
  <c r="D36"/>
  <c r="C36"/>
  <c r="O36"/>
  <c r="O30"/>
  <c r="D24"/>
  <c r="O13"/>
  <c r="O14"/>
  <c r="O29"/>
  <c r="J13"/>
  <c r="J14"/>
  <c r="J35"/>
  <c r="J37"/>
  <c r="J30"/>
  <c r="J29"/>
  <c r="J31"/>
  <c r="J40"/>
  <c r="J38"/>
  <c r="J32"/>
  <c r="O35"/>
  <c r="O37"/>
  <c r="O31"/>
  <c r="O40"/>
  <c r="O38"/>
  <c r="O32"/>
  <c r="K13"/>
  <c r="K14"/>
  <c r="K35"/>
  <c r="K37"/>
  <c r="K29"/>
  <c r="K30"/>
  <c r="K31"/>
  <c r="K40"/>
  <c r="K38"/>
  <c r="I13"/>
  <c r="I14"/>
  <c r="I35"/>
  <c r="I37"/>
  <c r="I29"/>
  <c r="I30"/>
  <c r="I31"/>
  <c r="I40"/>
  <c r="I38"/>
  <c r="H13"/>
  <c r="H14"/>
  <c r="H35"/>
  <c r="H37"/>
  <c r="H29"/>
  <c r="H30"/>
  <c r="H31"/>
  <c r="H40"/>
  <c r="H38"/>
  <c r="G13"/>
  <c r="G14"/>
  <c r="G35"/>
  <c r="G37"/>
  <c r="G29"/>
  <c r="G30"/>
  <c r="G31"/>
  <c r="G40"/>
  <c r="G38"/>
  <c r="F13"/>
  <c r="F14"/>
  <c r="F35"/>
  <c r="F37"/>
  <c r="F29"/>
  <c r="F30"/>
  <c r="F31"/>
  <c r="F40"/>
  <c r="F38"/>
  <c r="E13"/>
  <c r="E14"/>
  <c r="E35"/>
  <c r="E37"/>
  <c r="E29"/>
  <c r="E30"/>
  <c r="E31"/>
  <c r="E40"/>
  <c r="E38"/>
  <c r="D13"/>
  <c r="D14"/>
  <c r="D35"/>
  <c r="D37"/>
  <c r="D29"/>
  <c r="D30"/>
  <c r="D31"/>
  <c r="D40"/>
  <c r="D38"/>
  <c r="K32"/>
  <c r="I32"/>
  <c r="H32"/>
  <c r="G32"/>
  <c r="F32"/>
  <c r="E32"/>
  <c r="D32"/>
  <c r="C13"/>
  <c r="C14"/>
  <c r="C35"/>
  <c r="C37"/>
  <c r="C29"/>
  <c r="C30"/>
  <c r="C31"/>
  <c r="C40"/>
  <c r="C38"/>
  <c r="C32"/>
</calcChain>
</file>

<file path=xl/sharedStrings.xml><?xml version="1.0" encoding="utf-8"?>
<sst xmlns="http://schemas.openxmlformats.org/spreadsheetml/2006/main" count="91" uniqueCount="78">
  <si>
    <t xml:space="preserve">    KENSINGTON PRK LLD (J2)</t>
  </si>
  <si>
    <t xml:space="preserve">    KENS COMM SERV (KL) </t>
  </si>
  <si>
    <t>KPPCSD</t>
  </si>
  <si>
    <t>KFPD</t>
  </si>
  <si>
    <t xml:space="preserve">  Ad val</t>
  </si>
  <si>
    <t xml:space="preserve">  Spec</t>
  </si>
  <si>
    <t>Amounts in dollars</t>
  </si>
  <si>
    <t xml:space="preserve">    GROSS VALUE (assessed at)</t>
  </si>
  <si>
    <t xml:space="preserve">    KENS CSD-SPT TAX (DH)</t>
  </si>
  <si>
    <t xml:space="preserve">    KENSINGTON FIRE (KK)</t>
  </si>
  <si>
    <t>2018/19</t>
  </si>
  <si>
    <t xml:space="preserve"> </t>
  </si>
  <si>
    <t xml:space="preserve">Footnotes </t>
  </si>
  <si>
    <t xml:space="preserve">    NET VALUE (taxed at)</t>
  </si>
  <si>
    <t xml:space="preserve">ximately 94% of properties are at the higher rates, which are used in the table. The percentages were set by the California legislature following Proposition 13 and </t>
  </si>
  <si>
    <t xml:space="preserve">Enter amounts from  </t>
  </si>
  <si>
    <t xml:space="preserve">    EXEMPTION (homeowners)</t>
  </si>
  <si>
    <t>Year</t>
  </si>
  <si>
    <t>Exemp</t>
  </si>
  <si>
    <t>1% Tax</t>
  </si>
  <si>
    <t>tax bill in yellow boxes</t>
  </si>
  <si>
    <t xml:space="preserve">  Total</t>
  </si>
  <si>
    <t xml:space="preserve">       Total for standard parcel</t>
  </si>
  <si>
    <t>Total</t>
  </si>
  <si>
    <t xml:space="preserve">   KPPCSD</t>
  </si>
  <si>
    <t xml:space="preserve">   KFPD</t>
  </si>
  <si>
    <t>Code DH</t>
  </si>
  <si>
    <t>Code J2</t>
  </si>
  <si>
    <t>Code KK</t>
  </si>
  <si>
    <t>Code KL</t>
  </si>
  <si>
    <r>
      <t>Gross Val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</si>
  <si>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Ad valorem tax</t>
    </r>
    <r>
      <rPr>
        <vertAlign val="superscript"/>
        <sz val="11"/>
        <rFont val="Calibri"/>
        <family val="2"/>
        <scheme val="minor"/>
      </rPr>
      <t>3</t>
    </r>
  </si>
  <si>
    <t xml:space="preserve">               Calculator  </t>
  </si>
  <si>
    <t xml:space="preserve">KFPD </t>
  </si>
  <si>
    <t xml:space="preserve">In the 1990s, this police tax was increased to $60, then $90, $210, $280, until capped at $300 in 1998. Not shown is KENSINGTON PARK AD (VE), which is for a separate  </t>
  </si>
  <si>
    <t xml:space="preserve">         your taxes</t>
  </si>
  <si>
    <t xml:space="preserve"> See blue boxes for</t>
  </si>
  <si>
    <t>Distribution</t>
  </si>
  <si>
    <t xml:space="preserve">              Distribution of Ad Valorem and Special Property Taxes and Assessments to KPPCSD and KFPD</t>
  </si>
  <si>
    <t>established at a similar ratio (ad valorem 30:0 to 13.5 or 2.2 to 1.0, special 83.0 to 45.0 or 1.8 to 1.0).</t>
  </si>
  <si>
    <t>special taxes for fire (KK) and police (KL), which were permitted by Proposition 13 to make up for greatly reduced ad valorem property tax revenue, were initially</t>
  </si>
  <si>
    <r>
      <t xml:space="preserve">tax bill </t>
    </r>
    <r>
      <rPr>
        <sz val="9"/>
        <color rgb="FFFF0000"/>
        <rFont val="Calibri"/>
        <family val="2"/>
        <scheme val="minor"/>
      </rPr>
      <t>in pink boxes</t>
    </r>
  </si>
  <si>
    <t xml:space="preserve">Enter amounts from </t>
  </si>
  <si>
    <r>
      <t xml:space="preserve">  Distrib</t>
    </r>
    <r>
      <rPr>
        <vertAlign val="superscript"/>
        <sz val="11"/>
        <rFont val="Calibri"/>
        <family val="2"/>
        <scheme val="minor"/>
      </rPr>
      <t>4</t>
    </r>
  </si>
  <si>
    <t>Net Val</t>
  </si>
  <si>
    <r>
      <t xml:space="preserve">                   Assessed Gross Value </t>
    </r>
    <r>
      <rPr>
        <sz val="11"/>
        <rFont val="Calibri"/>
        <family val="2"/>
      </rPr>
      <t xml:space="preserve">→  </t>
    </r>
  </si>
  <si>
    <t>cannot be changed without further legislation. The ratio is very roughly 2:1 KFPD to KPPCSD, and was based on historical expenditures of the two districts. Two</t>
  </si>
  <si>
    <t>3. Allocation factors for the 1% Countywide Tax are 29.97% or 29.77% for KFPD and 13.48% or 13.39% for KPPCSD, depending on the rate area of the property. Appro-</t>
  </si>
  <si>
    <r>
      <t>AD VALOREM TAXES &amp; ASSESSMENTS (taxes based on assessed value of property)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</si>
  <si>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1% COUNTYWIDE TAX</t>
  </si>
  <si>
    <t>https://www.kppcsd.org/files/3fa8eee35/Ad+Hoc+Committee+Final+Report.pdf, page 85).</t>
  </si>
  <si>
    <t>KPPCSD website (kppcsd.org) under Governance/Committees/ Documents/Committee Ad Hoc Committee Final Report; page 78 of October 1, 2016, report (at</t>
  </si>
  <si>
    <t>Compiled by A. Stevens Delk, PhD, astevensdelk@gmail.com, March 2019, partially protected Excel file KenTaxTabCal2020pf.xlsx, r191217.</t>
  </si>
  <si>
    <t>on the property's assessed value, are shown in the large grey box at the bottom of the page. A calculator allows you to enter amounts from any</t>
  </si>
  <si>
    <t>Secured Property Tax Bill, regardless of year or property classification, to determine your exact amounts ─ simply overwrite Gross Value and Exemption</t>
  </si>
  <si>
    <t>in the yellow boxes and the various special taxes/assessments in the pink boxes as necessary. Values in the blue boxes are calculated automatically.</t>
  </si>
  <si>
    <t>2. Amounts shown under Special Taxes &amp; Assessments are for a single-family property in 2018/19. Greater than 92% of parcels are assessed at these amounts, with</t>
  </si>
  <si>
    <t>others at 33% or 150%, depending on classification.  KENS CSD-SPT TAX (DH) is the Measure G special police tax approved in 2010 at $200, with annual CPI increases.</t>
  </si>
  <si>
    <t>KENSINGTON PRK LLD (J2) is for park "lighting and landscaping" approved in 1995/96 at $10.08, with annual increases beginning in 1999/2000. Following tax changes</t>
  </si>
  <si>
    <t>enacted in 1978 through Proposition 13, KENSINGTON FIRE (KK) was approved at $83 and KENS COMM SERV (KL) at $45; neither has a CPI factor per law at the time.</t>
  </si>
  <si>
    <r>
      <t>SPECIAL TAXES &amp; ASSESSMENTS (additional taxes based on classification of property)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</si>
  <si>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In order listed on 2018/19 tax bill:</t>
  </si>
  <si>
    <t>Examples of how 2018/19 taxes and assessments for an owner-occupied single-family property were divided between KPPCSD and KFPD, depending</t>
  </si>
  <si>
    <t xml:space="preserve">   Total for KPPCSD and KFPD</t>
  </si>
  <si>
    <t>"assessment district" created by KPPCSD in 1995/96 for purchase of more parkland. The initial amount of $112.74 decreased annually; the tax expired in 2019. Because</t>
  </si>
  <si>
    <t>Special taxes</t>
  </si>
  <si>
    <t>4. With a homeowners exemption, the owner of a single-family property assessed at $300,000 paid equal amounts of taxes to KPPCSD and KFPD in 2018/19. The</t>
  </si>
  <si>
    <t xml:space="preserve">average assessed value of properties in Kensington in 2016/17 was about $525,000 (based on ad valorem property tax revenues for KPPCSD and KFPD; revenue ÷ </t>
  </si>
  <si>
    <t>ad valorem taxes/assessments have been approved by voters; in 2018/19 these totaled 0.26% of value. Distribution of the 1% Countywide Tax can be found on the</t>
  </si>
  <si>
    <t>1% ÷ allocation factor ÷ 2200 properties = net value). In 2017, the median sales price of a property in Kensington was approximately $1.1 million. For a property</t>
  </si>
  <si>
    <t>1. In 1978 Proposition 13 limited the basic property tax a county can collect to 1% of assessed value (less exemption, if applicable). Since then a number of other</t>
  </si>
  <si>
    <t>KPPCSD received no revenue from this tax, it is not included in the table; however, it could be added in the box for "Potential new/other KPPCSD tax/fee/etc." Any</t>
  </si>
  <si>
    <t>Potential new/other KPPCSD tax/fee/etc</t>
  </si>
  <si>
    <t xml:space="preserve">Potential new/other KFPD tax/fee/etc     </t>
  </si>
  <si>
    <t xml:space="preserve">(LW) listed on tax bills, but not above, is a county tax/assessment for maintenance of Arlington Avenue landscaping.  </t>
  </si>
  <si>
    <t xml:space="preserve">new KPPCSD or KFPD special tax or other charge can be entered into the appropriate pink box to determine how the distribution would change. LL-2 Z21 KENSINTN </t>
  </si>
  <si>
    <t xml:space="preserve">that is not sold, the assessment can be increased up to 2% each year; at the full amount, the assessed value will be 1.5 times the original after 20 years, 1.8 after </t>
  </si>
  <si>
    <t>30 and 2.2  after 40.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</si>
</sst>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Protection="1"/>
    <xf numFmtId="0" fontId="0" fillId="0" borderId="0" xfId="0" applyNumberFormat="1" applyProtection="1"/>
    <xf numFmtId="3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0" fillId="0" borderId="0" xfId="0" applyNumberFormat="1" applyFill="1" applyBorder="1" applyProtection="1"/>
    <xf numFmtId="2" fontId="0" fillId="0" borderId="0" xfId="0" applyNumberFormat="1" applyProtection="1"/>
    <xf numFmtId="0" fontId="0" fillId="0" borderId="0" xfId="0" applyNumberFormat="1" applyBorder="1" applyProtection="1"/>
    <xf numFmtId="0" fontId="0" fillId="0" borderId="3" xfId="0" applyNumberFormat="1" applyBorder="1" applyProtection="1"/>
    <xf numFmtId="0" fontId="0" fillId="0" borderId="3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center"/>
    </xf>
    <xf numFmtId="0" fontId="6" fillId="0" borderId="0" xfId="0" applyNumberFormat="1" applyFont="1" applyProtection="1"/>
    <xf numFmtId="0" fontId="0" fillId="0" borderId="0" xfId="0" applyFont="1" applyProtection="1"/>
    <xf numFmtId="0" fontId="0" fillId="0" borderId="0" xfId="0" applyNumberFormat="1" applyFont="1" applyProtection="1"/>
    <xf numFmtId="4" fontId="2" fillId="4" borderId="9" xfId="0" applyNumberFormat="1" applyFont="1" applyFill="1" applyBorder="1" applyProtection="1">
      <protection hidden="1"/>
    </xf>
    <xf numFmtId="3" fontId="0" fillId="2" borderId="9" xfId="0" applyNumberFormat="1" applyFill="1" applyBorder="1" applyProtection="1">
      <protection locked="0"/>
    </xf>
    <xf numFmtId="164" fontId="2" fillId="4" borderId="9" xfId="0" applyNumberFormat="1" applyFont="1" applyFill="1" applyBorder="1" applyAlignment="1" applyProtection="1">
      <alignment horizontal="right"/>
      <protection hidden="1"/>
    </xf>
    <xf numFmtId="0" fontId="0" fillId="0" borderId="11" xfId="0" applyFont="1" applyBorder="1" applyProtection="1"/>
    <xf numFmtId="0" fontId="0" fillId="0" borderId="12" xfId="0" applyNumberFormat="1" applyBorder="1" applyProtection="1"/>
    <xf numFmtId="0" fontId="0" fillId="0" borderId="0" xfId="0" applyAlignment="1" applyProtection="1">
      <alignment horizontal="left"/>
    </xf>
    <xf numFmtId="0" fontId="0" fillId="2" borderId="10" xfId="0" applyFill="1" applyBorder="1" applyAlignment="1" applyProtection="1">
      <alignment horizontal="right"/>
      <protection locked="0"/>
    </xf>
    <xf numFmtId="0" fontId="6" fillId="0" borderId="0" xfId="0" applyFont="1" applyProtection="1"/>
    <xf numFmtId="0" fontId="8" fillId="0" borderId="0" xfId="0" applyFont="1" applyProtection="1"/>
    <xf numFmtId="0" fontId="8" fillId="0" borderId="0" xfId="0" applyNumberFormat="1" applyFont="1" applyProtection="1"/>
    <xf numFmtId="0" fontId="2" fillId="0" borderId="3" xfId="0" applyNumberFormat="1" applyFont="1" applyBorder="1" applyAlignment="1" applyProtection="1">
      <alignment horizontal="left"/>
    </xf>
    <xf numFmtId="0" fontId="4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8" fillId="0" borderId="12" xfId="0" applyFont="1" applyBorder="1" applyProtection="1"/>
    <xf numFmtId="0" fontId="2" fillId="5" borderId="3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3" fontId="2" fillId="5" borderId="0" xfId="0" applyNumberFormat="1" applyFont="1" applyFill="1" applyBorder="1" applyProtection="1"/>
    <xf numFmtId="0" fontId="2" fillId="5" borderId="3" xfId="0" applyFont="1" applyFill="1" applyBorder="1" applyProtection="1"/>
    <xf numFmtId="0" fontId="2" fillId="5" borderId="0" xfId="0" applyFont="1" applyFill="1" applyBorder="1" applyProtection="1"/>
    <xf numFmtId="0" fontId="2" fillId="5" borderId="0" xfId="0" applyNumberFormat="1" applyFont="1" applyFill="1" applyBorder="1" applyProtection="1"/>
    <xf numFmtId="9" fontId="2" fillId="5" borderId="0" xfId="0" applyNumberFormat="1" applyFont="1" applyFill="1" applyBorder="1" applyProtection="1"/>
    <xf numFmtId="0" fontId="2" fillId="5" borderId="5" xfId="0" applyFont="1" applyFill="1" applyBorder="1" applyProtection="1"/>
    <xf numFmtId="0" fontId="2" fillId="5" borderId="7" xfId="0" applyFont="1" applyFill="1" applyBorder="1" applyProtection="1"/>
    <xf numFmtId="3" fontId="2" fillId="5" borderId="7" xfId="0" applyNumberFormat="1" applyFont="1" applyFill="1" applyBorder="1" applyProtection="1"/>
    <xf numFmtId="0" fontId="6" fillId="5" borderId="4" xfId="0" applyNumberFormat="1" applyFont="1" applyFill="1" applyBorder="1" applyProtection="1"/>
    <xf numFmtId="0" fontId="0" fillId="5" borderId="4" xfId="0" applyNumberFormat="1" applyFont="1" applyFill="1" applyBorder="1" applyProtection="1"/>
    <xf numFmtId="0" fontId="6" fillId="6" borderId="0" xfId="0" applyNumberFormat="1" applyFont="1" applyFill="1" applyBorder="1" applyProtection="1"/>
    <xf numFmtId="0" fontId="0" fillId="6" borderId="0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0" fillId="0" borderId="3" xfId="0" applyNumberFormat="1" applyFont="1" applyBorder="1" applyAlignment="1" applyProtection="1">
      <alignment horizontal="left"/>
    </xf>
    <xf numFmtId="2" fontId="0" fillId="5" borderId="4" xfId="0" applyNumberFormat="1" applyFont="1" applyFill="1" applyBorder="1" applyProtection="1"/>
    <xf numFmtId="2" fontId="0" fillId="6" borderId="0" xfId="0" applyNumberFormat="1" applyFont="1" applyFill="1" applyBorder="1" applyProtection="1"/>
    <xf numFmtId="4" fontId="0" fillId="5" borderId="4" xfId="0" applyNumberFormat="1" applyFont="1" applyFill="1" applyBorder="1" applyProtection="1"/>
    <xf numFmtId="4" fontId="0" fillId="6" borderId="0" xfId="0" applyNumberFormat="1" applyFont="1" applyFill="1" applyBorder="1" applyProtection="1"/>
    <xf numFmtId="164" fontId="0" fillId="4" borderId="9" xfId="0" applyNumberFormat="1" applyFont="1" applyFill="1" applyBorder="1" applyAlignment="1" applyProtection="1">
      <alignment horizontal="right"/>
      <protection hidden="1"/>
    </xf>
    <xf numFmtId="0" fontId="0" fillId="5" borderId="8" xfId="0" applyNumberFormat="1" applyFont="1" applyFill="1" applyBorder="1" applyProtection="1"/>
    <xf numFmtId="0" fontId="12" fillId="5" borderId="3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9" fontId="12" fillId="5" borderId="0" xfId="0" applyNumberFormat="1" applyFont="1" applyFill="1" applyBorder="1" applyProtection="1"/>
    <xf numFmtId="0" fontId="0" fillId="0" borderId="13" xfId="0" applyNumberFormat="1" applyFont="1" applyBorder="1" applyAlignment="1" applyProtection="1">
      <alignment horizontal="left"/>
    </xf>
    <xf numFmtId="0" fontId="8" fillId="5" borderId="2" xfId="0" applyNumberFormat="1" applyFont="1" applyFill="1" applyBorder="1" applyProtection="1"/>
    <xf numFmtId="0" fontId="8" fillId="6" borderId="12" xfId="0" applyNumberFormat="1" applyFont="1" applyFill="1" applyBorder="1" applyProtection="1"/>
    <xf numFmtId="49" fontId="7" fillId="0" borderId="11" xfId="0" applyNumberFormat="1" applyFont="1" applyBorder="1" applyAlignment="1" applyProtection="1">
      <alignment horizontal="right"/>
    </xf>
    <xf numFmtId="49" fontId="7" fillId="0" borderId="12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0" fontId="14" fillId="0" borderId="0" xfId="0" applyFont="1" applyProtection="1"/>
    <xf numFmtId="0" fontId="2" fillId="0" borderId="0" xfId="0" applyFont="1" applyProtection="1"/>
    <xf numFmtId="0" fontId="2" fillId="0" borderId="0" xfId="0" applyNumberFormat="1" applyFont="1" applyProtection="1"/>
    <xf numFmtId="0" fontId="2" fillId="0" borderId="0" xfId="0" applyNumberFormat="1" applyFont="1" applyBorder="1" applyProtection="1"/>
    <xf numFmtId="0" fontId="13" fillId="0" borderId="0" xfId="1" applyFont="1" applyAlignment="1" applyProtection="1"/>
    <xf numFmtId="0" fontId="14" fillId="0" borderId="0" xfId="0" applyNumberFormat="1" applyFont="1" applyProtection="1"/>
    <xf numFmtId="0" fontId="9" fillId="0" borderId="0" xfId="0" applyNumberFormat="1" applyFont="1" applyProtection="1"/>
    <xf numFmtId="0" fontId="9" fillId="0" borderId="0" xfId="0" applyFont="1" applyProtection="1"/>
    <xf numFmtId="0" fontId="6" fillId="0" borderId="3" xfId="0" applyNumberFormat="1" applyFont="1" applyBorder="1" applyProtection="1"/>
    <xf numFmtId="0" fontId="6" fillId="0" borderId="4" xfId="0" applyFont="1" applyBorder="1" applyProtection="1"/>
    <xf numFmtId="0" fontId="0" fillId="0" borderId="4" xfId="0" applyBorder="1" applyProtection="1"/>
    <xf numFmtId="0" fontId="8" fillId="5" borderId="1" xfId="0" applyFont="1" applyFill="1" applyBorder="1" applyProtection="1"/>
    <xf numFmtId="0" fontId="8" fillId="5" borderId="6" xfId="0" applyFont="1" applyFill="1" applyBorder="1" applyProtection="1"/>
    <xf numFmtId="0" fontId="8" fillId="5" borderId="6" xfId="0" applyNumberFormat="1" applyFont="1" applyFill="1" applyBorder="1" applyProtection="1"/>
    <xf numFmtId="0" fontId="8" fillId="0" borderId="3" xfId="0" applyFont="1" applyBorder="1" applyProtection="1"/>
    <xf numFmtId="0" fontId="6" fillId="0" borderId="12" xfId="0" applyFont="1" applyBorder="1" applyProtection="1"/>
    <xf numFmtId="0" fontId="0" fillId="0" borderId="3" xfId="0" applyFont="1" applyBorder="1" applyAlignment="1" applyProtection="1">
      <alignment horizontal="left"/>
    </xf>
    <xf numFmtId="0" fontId="0" fillId="0" borderId="3" xfId="0" applyBorder="1" applyProtection="1"/>
    <xf numFmtId="0" fontId="0" fillId="0" borderId="4" xfId="0" applyFont="1" applyBorder="1" applyAlignment="1" applyProtection="1">
      <alignment horizontal="right"/>
    </xf>
    <xf numFmtId="0" fontId="0" fillId="0" borderId="3" xfId="0" applyNumberFormat="1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right"/>
    </xf>
    <xf numFmtId="0" fontId="17" fillId="0" borderId="0" xfId="0" applyNumberFormat="1" applyFont="1" applyAlignment="1" applyProtection="1">
      <alignment horizontal="left"/>
    </xf>
    <xf numFmtId="0" fontId="6" fillId="5" borderId="3" xfId="0" applyFont="1" applyFill="1" applyBorder="1" applyProtection="1"/>
    <xf numFmtId="0" fontId="12" fillId="5" borderId="0" xfId="0" applyFont="1" applyFill="1" applyBorder="1" applyProtection="1"/>
    <xf numFmtId="0" fontId="12" fillId="5" borderId="0" xfId="0" applyNumberFormat="1" applyFont="1" applyFill="1" applyBorder="1" applyProtection="1"/>
    <xf numFmtId="0" fontId="12" fillId="0" borderId="4" xfId="0" applyFont="1" applyBorder="1" applyProtection="1">
      <protection hidden="1"/>
    </xf>
    <xf numFmtId="4" fontId="0" fillId="3" borderId="9" xfId="0" applyNumberFormat="1" applyFill="1" applyBorder="1" applyProtection="1">
      <protection locked="0"/>
    </xf>
    <xf numFmtId="0" fontId="6" fillId="0" borderId="0" xfId="0" applyFont="1" applyAlignment="1" applyProtection="1">
      <alignment horizontal="right"/>
    </xf>
    <xf numFmtId="2" fontId="6" fillId="0" borderId="0" xfId="0" applyNumberFormat="1" applyFont="1" applyProtection="1"/>
    <xf numFmtId="0" fontId="6" fillId="0" borderId="0" xfId="0" applyNumberFormat="1" applyFont="1" applyBorder="1" applyProtection="1"/>
    <xf numFmtId="0" fontId="18" fillId="0" borderId="0" xfId="0" applyNumberFormat="1" applyFont="1" applyAlignment="1" applyProtection="1">
      <alignment horizontal="left"/>
    </xf>
    <xf numFmtId="0" fontId="6" fillId="0" borderId="3" xfId="0" applyFont="1" applyBorder="1" applyProtection="1"/>
    <xf numFmtId="0" fontId="19" fillId="0" borderId="4" xfId="0" applyFont="1" applyBorder="1" applyAlignment="1" applyProtection="1">
      <alignment horizontal="right"/>
    </xf>
    <xf numFmtId="49" fontId="7" fillId="0" borderId="4" xfId="0" applyNumberFormat="1" applyFont="1" applyBorder="1" applyAlignment="1" applyProtection="1">
      <alignment horizontal="right"/>
    </xf>
    <xf numFmtId="4" fontId="0" fillId="3" borderId="13" xfId="0" applyNumberFormat="1" applyFill="1" applyBorder="1" applyProtection="1">
      <protection locked="0"/>
    </xf>
    <xf numFmtId="4" fontId="2" fillId="4" borderId="13" xfId="0" applyNumberFormat="1" applyFont="1" applyFill="1" applyBorder="1" applyProtection="1">
      <protection hidden="1"/>
    </xf>
    <xf numFmtId="0" fontId="8" fillId="0" borderId="4" xfId="0" applyFont="1" applyBorder="1" applyProtection="1"/>
    <xf numFmtId="49" fontId="3" fillId="0" borderId="8" xfId="0" applyNumberFormat="1" applyFont="1" applyBorder="1" applyAlignment="1" applyProtection="1">
      <alignment horizontal="right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3" fontId="0" fillId="4" borderId="9" xfId="0" applyNumberFormat="1" applyFill="1" applyBorder="1" applyProtection="1">
      <protection hidden="1"/>
    </xf>
    <xf numFmtId="2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left"/>
    </xf>
    <xf numFmtId="0" fontId="0" fillId="5" borderId="3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ECFF"/>
      <color rgb="FFCCFFFF"/>
      <color rgb="FFFFFFCC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ppcsd.org/files/3fa8eee35/Ad+Hoc+Committee+Final+Report.pdf,%20page%2085)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zoomScaleNormal="100" workbookViewId="0">
      <selection activeCell="O10" sqref="O10"/>
    </sheetView>
  </sheetViews>
  <sheetFormatPr defaultRowHeight="15"/>
  <cols>
    <col min="1" max="1" width="10.7109375" style="1" customWidth="1"/>
    <col min="2" max="2" width="19.7109375" style="1" customWidth="1"/>
    <col min="3" max="3" width="6.7109375" style="2" customWidth="1"/>
    <col min="4" max="8" width="8.7109375" style="2" customWidth="1"/>
    <col min="9" max="11" width="9.7109375" style="2" customWidth="1"/>
    <col min="12" max="13" width="1.7109375" style="2" customWidth="1"/>
    <col min="14" max="14" width="11.7109375" style="2" customWidth="1"/>
    <col min="15" max="15" width="9.7109375" style="1" customWidth="1"/>
    <col min="16" max="16384" width="9.140625" style="1"/>
  </cols>
  <sheetData>
    <row r="1" spans="1:15" s="59" customFormat="1" ht="21">
      <c r="A1" s="59" t="s">
        <v>38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s="21" customFormat="1" ht="11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s="66" customFormat="1" ht="15.75">
      <c r="A3" s="42" t="s">
        <v>62</v>
      </c>
      <c r="B3" s="2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s="66" customFormat="1" ht="15.75">
      <c r="A4" s="42" t="s">
        <v>53</v>
      </c>
      <c r="B4" s="26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s="66" customFormat="1" ht="15.75">
      <c r="A5" s="42" t="s">
        <v>54</v>
      </c>
      <c r="B5" s="2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5" s="66" customFormat="1" ht="15.75">
      <c r="A6" s="42" t="s">
        <v>55</v>
      </c>
      <c r="B6" s="2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5" s="12" customForma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82" t="s">
        <v>32</v>
      </c>
    </row>
    <row r="8" spans="1:15" s="12" customFormat="1">
      <c r="C8" s="13"/>
      <c r="D8" s="13"/>
      <c r="E8" s="13"/>
      <c r="F8" s="12" t="s">
        <v>6</v>
      </c>
      <c r="G8" s="13"/>
      <c r="H8" s="13"/>
      <c r="I8" s="13"/>
      <c r="J8" s="13"/>
      <c r="K8" s="13"/>
      <c r="L8" s="13"/>
      <c r="M8" s="13"/>
      <c r="N8" s="17"/>
      <c r="O8" s="56" t="s">
        <v>15</v>
      </c>
    </row>
    <row r="9" spans="1:15" s="22" customFormat="1" ht="12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7"/>
      <c r="O9" s="57" t="s">
        <v>20</v>
      </c>
    </row>
    <row r="10" spans="1:15" ht="17.25">
      <c r="A10" s="1" t="s">
        <v>48</v>
      </c>
      <c r="N10" s="18" t="s">
        <v>17</v>
      </c>
      <c r="O10" s="20" t="s">
        <v>10</v>
      </c>
    </row>
    <row r="11" spans="1:15" ht="17.25">
      <c r="A11" s="1" t="s">
        <v>7</v>
      </c>
      <c r="C11" s="3">
        <v>75000</v>
      </c>
      <c r="D11" s="3">
        <v>150000</v>
      </c>
      <c r="E11" s="3">
        <v>250000</v>
      </c>
      <c r="F11" s="3">
        <v>350000</v>
      </c>
      <c r="G11" s="3">
        <v>500000</v>
      </c>
      <c r="H11" s="3">
        <v>750000</v>
      </c>
      <c r="I11" s="3">
        <v>1000000</v>
      </c>
      <c r="J11" s="3">
        <v>1250000</v>
      </c>
      <c r="K11" s="3">
        <v>1500000</v>
      </c>
      <c r="L11" s="3"/>
      <c r="M11" s="3"/>
      <c r="N11" s="9" t="s">
        <v>30</v>
      </c>
      <c r="O11" s="15">
        <v>300000</v>
      </c>
    </row>
    <row r="12" spans="1:15">
      <c r="A12" s="1" t="s">
        <v>16</v>
      </c>
      <c r="C12" s="3">
        <v>7000</v>
      </c>
      <c r="D12" s="3">
        <v>7000</v>
      </c>
      <c r="E12" s="3">
        <v>7000</v>
      </c>
      <c r="F12" s="3">
        <v>7000</v>
      </c>
      <c r="G12" s="3">
        <v>7000</v>
      </c>
      <c r="H12" s="3">
        <v>7000</v>
      </c>
      <c r="I12" s="3">
        <v>7000</v>
      </c>
      <c r="J12" s="3">
        <v>7000</v>
      </c>
      <c r="K12" s="3">
        <v>7000</v>
      </c>
      <c r="L12" s="3"/>
      <c r="M12" s="3"/>
      <c r="N12" s="9" t="s">
        <v>18</v>
      </c>
      <c r="O12" s="15">
        <v>7000</v>
      </c>
    </row>
    <row r="13" spans="1:15">
      <c r="A13" s="1" t="s">
        <v>13</v>
      </c>
      <c r="C13" s="3">
        <f t="shared" ref="C13" si="0">C11-C12</f>
        <v>68000</v>
      </c>
      <c r="D13" s="3">
        <f t="shared" ref="D13" si="1">D11-D12</f>
        <v>143000</v>
      </c>
      <c r="E13" s="3">
        <f t="shared" ref="E13" si="2">E11-E12</f>
        <v>243000</v>
      </c>
      <c r="F13" s="3">
        <f t="shared" ref="F13" si="3">F11-F12</f>
        <v>343000</v>
      </c>
      <c r="G13" s="3">
        <f t="shared" ref="G13" si="4">G11-G12</f>
        <v>493000</v>
      </c>
      <c r="H13" s="3">
        <f t="shared" ref="H13" si="5">H11-H12</f>
        <v>743000</v>
      </c>
      <c r="I13" s="3">
        <f t="shared" ref="I13:J13" si="6">I11-I12</f>
        <v>993000</v>
      </c>
      <c r="J13" s="3">
        <f t="shared" si="6"/>
        <v>1243000</v>
      </c>
      <c r="K13" s="3">
        <f t="shared" ref="K13" si="7">K11-K12</f>
        <v>1493000</v>
      </c>
      <c r="L13" s="3"/>
      <c r="M13" s="3"/>
      <c r="N13" s="9" t="s">
        <v>44</v>
      </c>
      <c r="O13" s="101">
        <f>O11-O12</f>
        <v>293000</v>
      </c>
    </row>
    <row r="14" spans="1:15">
      <c r="A14" s="1" t="s">
        <v>49</v>
      </c>
      <c r="C14" s="3">
        <f t="shared" ref="C14" si="8">C13*0.01</f>
        <v>680</v>
      </c>
      <c r="D14" s="3">
        <f t="shared" ref="D14" si="9">D13*0.01</f>
        <v>1430</v>
      </c>
      <c r="E14" s="3">
        <f t="shared" ref="E14" si="10">E13*0.01</f>
        <v>2430</v>
      </c>
      <c r="F14" s="3">
        <f t="shared" ref="F14" si="11">F13*0.01</f>
        <v>3430</v>
      </c>
      <c r="G14" s="3">
        <f t="shared" ref="G14" si="12">G13*0.01</f>
        <v>4930</v>
      </c>
      <c r="H14" s="3">
        <f t="shared" ref="H14" si="13">H13*0.01</f>
        <v>7430</v>
      </c>
      <c r="I14" s="3">
        <f t="shared" ref="I14:J14" si="14">I13*0.01</f>
        <v>9930</v>
      </c>
      <c r="J14" s="3">
        <f t="shared" si="14"/>
        <v>12430</v>
      </c>
      <c r="K14" s="3">
        <f t="shared" ref="K14" si="15">K13*0.01</f>
        <v>14930</v>
      </c>
      <c r="L14" s="3"/>
      <c r="M14" s="3"/>
      <c r="N14" s="8" t="s">
        <v>19</v>
      </c>
      <c r="O14" s="101">
        <f>O13*0.01</f>
        <v>2930</v>
      </c>
    </row>
    <row r="15" spans="1:15" s="21" customFormat="1" ht="11.25">
      <c r="C15" s="11"/>
      <c r="D15" s="11"/>
      <c r="E15" s="11"/>
      <c r="F15" s="11"/>
      <c r="G15" s="11"/>
      <c r="H15" s="11"/>
      <c r="I15" s="11"/>
      <c r="K15" s="11"/>
      <c r="L15" s="11"/>
      <c r="M15" s="11"/>
      <c r="N15" s="67"/>
      <c r="O15" s="68"/>
    </row>
    <row r="16" spans="1:15" ht="17.25">
      <c r="A16" s="1" t="s">
        <v>60</v>
      </c>
      <c r="N16" s="18"/>
      <c r="O16" s="57" t="s">
        <v>42</v>
      </c>
    </row>
    <row r="17" spans="1:15">
      <c r="A17" s="1" t="s">
        <v>61</v>
      </c>
      <c r="D17" s="4" t="s">
        <v>2</v>
      </c>
      <c r="E17" s="4" t="s">
        <v>3</v>
      </c>
      <c r="G17" s="5"/>
      <c r="H17" s="5"/>
      <c r="I17" s="5"/>
      <c r="K17" s="5"/>
      <c r="N17" s="18"/>
      <c r="O17" s="58" t="s">
        <v>41</v>
      </c>
    </row>
    <row r="18" spans="1:15">
      <c r="A18" s="1" t="s">
        <v>8</v>
      </c>
      <c r="D18" s="102">
        <v>248.94</v>
      </c>
      <c r="E18" s="6"/>
      <c r="F18" s="25"/>
      <c r="G18" s="5"/>
      <c r="H18" s="5"/>
      <c r="I18" s="5"/>
      <c r="K18" s="5"/>
      <c r="N18" s="9" t="s">
        <v>26</v>
      </c>
      <c r="O18" s="87">
        <v>248.94</v>
      </c>
    </row>
    <row r="19" spans="1:15">
      <c r="A19" s="1" t="s">
        <v>0</v>
      </c>
      <c r="D19" s="102">
        <v>17.239999999999998</v>
      </c>
      <c r="E19" s="6"/>
      <c r="G19" s="5"/>
      <c r="H19" s="5"/>
      <c r="I19" s="5"/>
      <c r="K19" s="5"/>
      <c r="N19" s="9" t="s">
        <v>27</v>
      </c>
      <c r="O19" s="87">
        <v>17.239999999999998</v>
      </c>
    </row>
    <row r="20" spans="1:15">
      <c r="A20" s="1" t="s">
        <v>9</v>
      </c>
      <c r="D20" s="102"/>
      <c r="E20" s="6">
        <v>83</v>
      </c>
      <c r="F20" s="25"/>
      <c r="G20" s="5"/>
      <c r="H20" s="5"/>
      <c r="I20" s="5"/>
      <c r="K20" s="5"/>
      <c r="N20" s="9" t="s">
        <v>28</v>
      </c>
      <c r="O20" s="87">
        <v>83</v>
      </c>
    </row>
    <row r="21" spans="1:15">
      <c r="A21" s="1" t="s">
        <v>1</v>
      </c>
      <c r="D21" s="102">
        <v>300</v>
      </c>
      <c r="E21" s="6"/>
      <c r="F21" s="7"/>
      <c r="G21" s="5"/>
      <c r="H21" s="5"/>
      <c r="I21" s="5"/>
      <c r="K21" s="5"/>
      <c r="N21" s="9" t="s">
        <v>29</v>
      </c>
      <c r="O21" s="87">
        <v>300</v>
      </c>
    </row>
    <row r="22" spans="1:15">
      <c r="D22" s="103"/>
      <c r="E22" s="100"/>
      <c r="G22" s="10" t="s">
        <v>11</v>
      </c>
      <c r="H22" s="19" t="s">
        <v>72</v>
      </c>
      <c r="N22" s="76" t="s">
        <v>2</v>
      </c>
      <c r="O22" s="95"/>
    </row>
    <row r="23" spans="1:15">
      <c r="D23" s="103"/>
      <c r="E23" s="99"/>
      <c r="G23" s="10"/>
      <c r="H23" s="19" t="s">
        <v>73</v>
      </c>
      <c r="N23" s="9" t="s">
        <v>33</v>
      </c>
      <c r="O23" s="95"/>
    </row>
    <row r="24" spans="1:15">
      <c r="A24" s="19" t="s">
        <v>22</v>
      </c>
      <c r="B24" s="19"/>
      <c r="D24" s="102">
        <f>SUM(D18:D22)</f>
        <v>566.18000000000006</v>
      </c>
      <c r="E24" s="6">
        <f>E20+E23</f>
        <v>83</v>
      </c>
      <c r="F24" s="25"/>
      <c r="G24" s="10"/>
      <c r="N24" s="8"/>
      <c r="O24" s="69"/>
    </row>
    <row r="25" spans="1:15" s="21" customFormat="1" ht="11.25">
      <c r="C25" s="88"/>
      <c r="D25" s="89"/>
      <c r="E25" s="90"/>
      <c r="F25" s="89"/>
      <c r="G25" s="91" t="s">
        <v>11</v>
      </c>
      <c r="H25" s="11"/>
      <c r="I25" s="11"/>
      <c r="K25" s="11"/>
      <c r="L25" s="11"/>
      <c r="M25" s="11"/>
      <c r="N25" s="92"/>
      <c r="O25" s="93"/>
    </row>
    <row r="26" spans="1:15" s="22" customFormat="1" ht="12">
      <c r="A26" s="70"/>
      <c r="B26" s="71"/>
      <c r="C26" s="72"/>
      <c r="D26" s="72"/>
      <c r="E26" s="72"/>
      <c r="F26" s="72"/>
      <c r="G26" s="72"/>
      <c r="H26" s="72"/>
      <c r="I26" s="72"/>
      <c r="J26" s="71"/>
      <c r="K26" s="72"/>
      <c r="L26" s="54"/>
      <c r="M26" s="55"/>
      <c r="N26" s="73"/>
      <c r="O26" s="97"/>
    </row>
    <row r="27" spans="1:15" s="21" customFormat="1">
      <c r="A27" s="28" t="s">
        <v>45</v>
      </c>
      <c r="B27" s="29"/>
      <c r="C27" s="30">
        <v>75000</v>
      </c>
      <c r="D27" s="30">
        <v>150000</v>
      </c>
      <c r="E27" s="30">
        <v>250000</v>
      </c>
      <c r="F27" s="30">
        <v>350000</v>
      </c>
      <c r="G27" s="30">
        <v>500000</v>
      </c>
      <c r="H27" s="30">
        <v>750000</v>
      </c>
      <c r="I27" s="30">
        <v>1000000</v>
      </c>
      <c r="J27" s="30">
        <v>1250000</v>
      </c>
      <c r="K27" s="30">
        <v>1500000</v>
      </c>
      <c r="L27" s="38"/>
      <c r="M27" s="40"/>
      <c r="N27" s="74"/>
      <c r="O27" s="94" t="s">
        <v>36</v>
      </c>
    </row>
    <row r="28" spans="1:15" s="12" customFormat="1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41"/>
      <c r="N28" s="75" t="s">
        <v>2</v>
      </c>
      <c r="O28" s="98" t="s">
        <v>35</v>
      </c>
    </row>
    <row r="29" spans="1:15" s="12" customFormat="1" ht="17.25">
      <c r="A29" s="31" t="s">
        <v>24</v>
      </c>
      <c r="B29" s="32" t="s">
        <v>31</v>
      </c>
      <c r="C29" s="30">
        <f>C14*0.1348</f>
        <v>91.664000000000001</v>
      </c>
      <c r="D29" s="30">
        <f t="shared" ref="D29:I29" si="16">D14*0.1348</f>
        <v>192.76400000000001</v>
      </c>
      <c r="E29" s="30">
        <f t="shared" si="16"/>
        <v>327.56400000000002</v>
      </c>
      <c r="F29" s="30">
        <f t="shared" si="16"/>
        <v>462.36400000000003</v>
      </c>
      <c r="G29" s="30">
        <f t="shared" si="16"/>
        <v>664.56399999999996</v>
      </c>
      <c r="H29" s="30">
        <f t="shared" si="16"/>
        <v>1001.5640000000001</v>
      </c>
      <c r="I29" s="30">
        <f t="shared" si="16"/>
        <v>1338.5640000000001</v>
      </c>
      <c r="J29" s="30">
        <f t="shared" ref="J29" si="17">J14*0.1348</f>
        <v>1675.5640000000001</v>
      </c>
      <c r="K29" s="30">
        <f>K14*0.1348</f>
        <v>2012.5640000000001</v>
      </c>
      <c r="L29" s="39"/>
      <c r="M29" s="41"/>
      <c r="N29" s="43" t="s">
        <v>4</v>
      </c>
      <c r="O29" s="96">
        <f>O14*0.1348</f>
        <v>394.964</v>
      </c>
    </row>
    <row r="30" spans="1:15" s="12" customFormat="1" ht="14.25" customHeight="1">
      <c r="A30" s="31"/>
      <c r="B30" s="32" t="s">
        <v>65</v>
      </c>
      <c r="C30" s="30">
        <f>D24</f>
        <v>566.18000000000006</v>
      </c>
      <c r="D30" s="30">
        <f>D24</f>
        <v>566.18000000000006</v>
      </c>
      <c r="E30" s="30">
        <f>D24</f>
        <v>566.18000000000006</v>
      </c>
      <c r="F30" s="30">
        <f>D24</f>
        <v>566.18000000000006</v>
      </c>
      <c r="G30" s="30">
        <f>D24</f>
        <v>566.18000000000006</v>
      </c>
      <c r="H30" s="30">
        <f>D24</f>
        <v>566.18000000000006</v>
      </c>
      <c r="I30" s="30">
        <f>D24</f>
        <v>566.18000000000006</v>
      </c>
      <c r="J30" s="30">
        <f>D24</f>
        <v>566.18000000000006</v>
      </c>
      <c r="K30" s="30">
        <f>D24</f>
        <v>566.18000000000006</v>
      </c>
      <c r="L30" s="44"/>
      <c r="M30" s="45"/>
      <c r="N30" s="43" t="s">
        <v>5</v>
      </c>
      <c r="O30" s="14">
        <f>O18+O19+O21+O22</f>
        <v>566.18000000000006</v>
      </c>
    </row>
    <row r="31" spans="1:15" s="12" customFormat="1">
      <c r="A31" s="31"/>
      <c r="B31" s="32" t="s">
        <v>23</v>
      </c>
      <c r="C31" s="30">
        <f>SUM(C29:C30)</f>
        <v>657.84400000000005</v>
      </c>
      <c r="D31" s="30">
        <f t="shared" ref="D31:I31" si="18">SUM(D29:D30)</f>
        <v>758.94400000000007</v>
      </c>
      <c r="E31" s="30">
        <f t="shared" si="18"/>
        <v>893.74400000000014</v>
      </c>
      <c r="F31" s="30">
        <f t="shared" si="18"/>
        <v>1028.5440000000001</v>
      </c>
      <c r="G31" s="30">
        <f t="shared" si="18"/>
        <v>1230.7440000000001</v>
      </c>
      <c r="H31" s="30">
        <f t="shared" si="18"/>
        <v>1567.7440000000001</v>
      </c>
      <c r="I31" s="30">
        <f t="shared" si="18"/>
        <v>1904.7440000000001</v>
      </c>
      <c r="J31" s="30">
        <f t="shared" ref="J31" si="19">SUM(J29:J30)</f>
        <v>2241.7440000000001</v>
      </c>
      <c r="K31" s="30">
        <f>SUM(K29:K30)</f>
        <v>2578.7440000000001</v>
      </c>
      <c r="L31" s="46"/>
      <c r="M31" s="47"/>
      <c r="N31" s="43" t="s">
        <v>21</v>
      </c>
      <c r="O31" s="14">
        <f>SUM(O29:O30)</f>
        <v>961.14400000000001</v>
      </c>
    </row>
    <row r="32" spans="1:15" s="12" customFormat="1" ht="17.25">
      <c r="A32" s="28"/>
      <c r="B32" s="29" t="s">
        <v>37</v>
      </c>
      <c r="C32" s="34">
        <f t="shared" ref="C32:K32" si="20">(C31/C40)</f>
        <v>0.69639651084010834</v>
      </c>
      <c r="D32" s="34">
        <f t="shared" si="20"/>
        <v>0.59735146771191205</v>
      </c>
      <c r="E32" s="34">
        <f t="shared" si="20"/>
        <v>0.52418541772359772</v>
      </c>
      <c r="F32" s="34">
        <f t="shared" si="20"/>
        <v>0.48073698945789112</v>
      </c>
      <c r="G32" s="34">
        <f t="shared" si="20"/>
        <v>0.4409269632227682</v>
      </c>
      <c r="H32" s="34">
        <f t="shared" si="20"/>
        <v>0.40431668220496891</v>
      </c>
      <c r="I32" s="34">
        <f t="shared" si="20"/>
        <v>0.38372968905659316</v>
      </c>
      <c r="J32" s="34">
        <f t="shared" si="20"/>
        <v>0.37053527966459587</v>
      </c>
      <c r="K32" s="34">
        <f t="shared" si="20"/>
        <v>0.36135765698162831</v>
      </c>
      <c r="L32" s="39"/>
      <c r="M32" s="41"/>
      <c r="N32" s="24" t="s">
        <v>43</v>
      </c>
      <c r="O32" s="48">
        <f>O31/O40</f>
        <v>0.5000059825258224</v>
      </c>
    </row>
    <row r="33" spans="1:15" s="21" customFormat="1" ht="11.25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38"/>
      <c r="M33" s="40"/>
      <c r="N33" s="67"/>
      <c r="O33" s="68"/>
    </row>
    <row r="34" spans="1:15" s="12" customFormat="1">
      <c r="A34" s="105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9"/>
      <c r="M34" s="41"/>
      <c r="N34" s="76" t="s">
        <v>3</v>
      </c>
      <c r="O34" s="77"/>
    </row>
    <row r="35" spans="1:15" s="12" customFormat="1" ht="17.25">
      <c r="A35" s="31" t="s">
        <v>25</v>
      </c>
      <c r="B35" s="32" t="s">
        <v>31</v>
      </c>
      <c r="C35" s="30">
        <f>C14*0.2997</f>
        <v>203.79600000000002</v>
      </c>
      <c r="D35" s="30">
        <f t="shared" ref="D35:I35" si="21">D14*0.2997</f>
        <v>428.57100000000003</v>
      </c>
      <c r="E35" s="30">
        <f t="shared" si="21"/>
        <v>728.27100000000007</v>
      </c>
      <c r="F35" s="30">
        <f t="shared" si="21"/>
        <v>1027.971</v>
      </c>
      <c r="G35" s="30">
        <f t="shared" si="21"/>
        <v>1477.5210000000002</v>
      </c>
      <c r="H35" s="30">
        <f t="shared" si="21"/>
        <v>2226.7710000000002</v>
      </c>
      <c r="I35" s="30">
        <f t="shared" si="21"/>
        <v>2976.0210000000002</v>
      </c>
      <c r="J35" s="30">
        <f t="shared" ref="J35" si="22">J14*0.2997</f>
        <v>3725.2710000000002</v>
      </c>
      <c r="K35" s="30">
        <f>K14*0.2997</f>
        <v>4474.5210000000006</v>
      </c>
      <c r="L35" s="46"/>
      <c r="M35" s="47"/>
      <c r="N35" s="43" t="s">
        <v>4</v>
      </c>
      <c r="O35" s="14">
        <f>O14*0.2997</f>
        <v>878.12100000000009</v>
      </c>
    </row>
    <row r="36" spans="1:15" s="12" customFormat="1" ht="14.25" customHeight="1">
      <c r="A36" s="31"/>
      <c r="B36" s="32" t="s">
        <v>65</v>
      </c>
      <c r="C36" s="30">
        <f>E24</f>
        <v>83</v>
      </c>
      <c r="D36" s="30">
        <f>E24</f>
        <v>83</v>
      </c>
      <c r="E36" s="30">
        <f>E24</f>
        <v>83</v>
      </c>
      <c r="F36" s="30">
        <f>E24</f>
        <v>83</v>
      </c>
      <c r="G36" s="30">
        <f>E24</f>
        <v>83</v>
      </c>
      <c r="H36" s="30">
        <f>E24</f>
        <v>83</v>
      </c>
      <c r="I36" s="30">
        <f>E24</f>
        <v>83</v>
      </c>
      <c r="J36" s="30">
        <f>E24</f>
        <v>83</v>
      </c>
      <c r="K36" s="30">
        <f>E24</f>
        <v>83</v>
      </c>
      <c r="L36" s="44"/>
      <c r="M36" s="45"/>
      <c r="N36" s="43" t="s">
        <v>5</v>
      </c>
      <c r="O36" s="14">
        <f>O20+O23</f>
        <v>83</v>
      </c>
    </row>
    <row r="37" spans="1:15" s="12" customFormat="1">
      <c r="A37" s="28"/>
      <c r="B37" s="32" t="s">
        <v>23</v>
      </c>
      <c r="C37" s="30">
        <f t="shared" ref="C37:J37" si="23">SUM(C35:C36)</f>
        <v>286.79600000000005</v>
      </c>
      <c r="D37" s="30">
        <f t="shared" si="23"/>
        <v>511.57100000000003</v>
      </c>
      <c r="E37" s="30">
        <f t="shared" si="23"/>
        <v>811.27100000000007</v>
      </c>
      <c r="F37" s="30">
        <f t="shared" si="23"/>
        <v>1110.971</v>
      </c>
      <c r="G37" s="30">
        <f t="shared" si="23"/>
        <v>1560.5210000000002</v>
      </c>
      <c r="H37" s="30">
        <f t="shared" si="23"/>
        <v>2309.7710000000002</v>
      </c>
      <c r="I37" s="30">
        <f t="shared" si="23"/>
        <v>3059.0210000000002</v>
      </c>
      <c r="J37" s="30">
        <f t="shared" si="23"/>
        <v>3808.2710000000002</v>
      </c>
      <c r="K37" s="30">
        <f>SUM(K35:K36)</f>
        <v>4557.5210000000006</v>
      </c>
      <c r="L37" s="46"/>
      <c r="M37" s="47"/>
      <c r="N37" s="78" t="s">
        <v>21</v>
      </c>
      <c r="O37" s="14">
        <f>SUM(O35:O36)</f>
        <v>961.12100000000009</v>
      </c>
    </row>
    <row r="38" spans="1:15" s="12" customFormat="1" ht="17.25">
      <c r="A38" s="31"/>
      <c r="B38" s="29" t="s">
        <v>37</v>
      </c>
      <c r="C38" s="34">
        <f>C37/C40</f>
        <v>0.3036034891598916</v>
      </c>
      <c r="D38" s="34">
        <f t="shared" ref="D38:I38" si="24">D37/D40</f>
        <v>0.40264853228808789</v>
      </c>
      <c r="E38" s="34">
        <f t="shared" si="24"/>
        <v>0.47581458227640222</v>
      </c>
      <c r="F38" s="34">
        <f t="shared" si="24"/>
        <v>0.51926301054210877</v>
      </c>
      <c r="G38" s="34">
        <f t="shared" si="24"/>
        <v>0.55907303677723186</v>
      </c>
      <c r="H38" s="34">
        <f t="shared" si="24"/>
        <v>0.59568331779503114</v>
      </c>
      <c r="I38" s="34">
        <f t="shared" si="24"/>
        <v>0.6162703109434069</v>
      </c>
      <c r="J38" s="34">
        <f t="shared" ref="J38" si="25">J37/J40</f>
        <v>0.62946472033540413</v>
      </c>
      <c r="K38" s="34">
        <f>K37/K40</f>
        <v>0.63864234301837164</v>
      </c>
      <c r="L38" s="39"/>
      <c r="M38" s="41"/>
      <c r="N38" s="24" t="s">
        <v>43</v>
      </c>
      <c r="O38" s="16">
        <f>O37/O40</f>
        <v>0.4999940174741776</v>
      </c>
    </row>
    <row r="39" spans="1:15" s="21" customFormat="1" ht="11.25">
      <c r="A39" s="83"/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38"/>
      <c r="M39" s="40"/>
      <c r="N39" s="67"/>
      <c r="O39" s="86"/>
    </row>
    <row r="40" spans="1:15" s="12" customFormat="1">
      <c r="A40" s="35" t="s">
        <v>63</v>
      </c>
      <c r="B40" s="36"/>
      <c r="C40" s="37">
        <f t="shared" ref="C40:K40" si="26">C31+C37</f>
        <v>944.6400000000001</v>
      </c>
      <c r="D40" s="37">
        <f t="shared" si="26"/>
        <v>1270.5150000000001</v>
      </c>
      <c r="E40" s="37">
        <f t="shared" si="26"/>
        <v>1705.0150000000003</v>
      </c>
      <c r="F40" s="37">
        <f t="shared" si="26"/>
        <v>2139.5150000000003</v>
      </c>
      <c r="G40" s="37">
        <f t="shared" si="26"/>
        <v>2791.2650000000003</v>
      </c>
      <c r="H40" s="37">
        <f t="shared" si="26"/>
        <v>3877.5150000000003</v>
      </c>
      <c r="I40" s="37">
        <f t="shared" si="26"/>
        <v>4963.7650000000003</v>
      </c>
      <c r="J40" s="37">
        <f t="shared" si="26"/>
        <v>6050.0150000000003</v>
      </c>
      <c r="K40" s="37">
        <f t="shared" si="26"/>
        <v>7136.2650000000012</v>
      </c>
      <c r="L40" s="49"/>
      <c r="M40" s="41"/>
      <c r="N40" s="53" t="s">
        <v>23</v>
      </c>
      <c r="O40" s="14">
        <f>O31+O37</f>
        <v>1922.2650000000001</v>
      </c>
    </row>
    <row r="41" spans="1:15">
      <c r="N41" s="7"/>
      <c r="O41" s="80"/>
    </row>
    <row r="42" spans="1:15">
      <c r="N42" s="7"/>
      <c r="O42" s="80"/>
    </row>
    <row r="43" spans="1:15">
      <c r="N43" s="7"/>
      <c r="O43" s="80"/>
    </row>
    <row r="44" spans="1:15">
      <c r="N44" s="7"/>
      <c r="O44" s="80"/>
    </row>
    <row r="45" spans="1:15">
      <c r="A45" s="1" t="s">
        <v>12</v>
      </c>
      <c r="N45" s="7"/>
      <c r="O45" s="79"/>
    </row>
    <row r="46" spans="1:15" s="60" customFormat="1">
      <c r="A46" s="60" t="s">
        <v>70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81"/>
    </row>
    <row r="47" spans="1:15" s="60" customFormat="1">
      <c r="A47" s="60" t="s">
        <v>68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2"/>
      <c r="O47" s="81"/>
    </row>
    <row r="48" spans="1:15" s="60" customFormat="1">
      <c r="A48" s="60" t="s">
        <v>51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  <c r="O48" s="81"/>
    </row>
    <row r="49" spans="1:15" s="60" customFormat="1">
      <c r="A49" s="63" t="s">
        <v>50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  <c r="O49" s="81"/>
    </row>
    <row r="50" spans="1:15" s="12" customFormat="1">
      <c r="A50" s="19" t="s">
        <v>56</v>
      </c>
      <c r="B50" s="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5" s="12" customFormat="1">
      <c r="A51" s="19" t="s">
        <v>57</v>
      </c>
      <c r="B51" s="19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5" s="12" customFormat="1">
      <c r="A52" s="1" t="s">
        <v>58</v>
      </c>
      <c r="B52" s="1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s="12" customFormat="1">
      <c r="A53" s="1" t="s">
        <v>59</v>
      </c>
      <c r="B53" s="19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5" s="12" customFormat="1">
      <c r="A54" s="1" t="s">
        <v>34</v>
      </c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5" s="12" customFormat="1">
      <c r="A55" s="19" t="s">
        <v>64</v>
      </c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5" s="12" customFormat="1">
      <c r="A56" s="1" t="s">
        <v>71</v>
      </c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5" s="12" customFormat="1">
      <c r="A57" s="1" t="s">
        <v>75</v>
      </c>
      <c r="B57" s="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5" s="12" customFormat="1">
      <c r="A58" s="1" t="s">
        <v>74</v>
      </c>
      <c r="B58" s="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5" s="12" customFormat="1">
      <c r="A59" s="1" t="s">
        <v>47</v>
      </c>
      <c r="B59" s="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5" s="12" customFormat="1">
      <c r="A60" s="1" t="s">
        <v>14</v>
      </c>
      <c r="B60" s="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5" s="12" customFormat="1">
      <c r="A61" s="1" t="s">
        <v>46</v>
      </c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5" s="12" customFormat="1">
      <c r="A62" s="1" t="s">
        <v>40</v>
      </c>
      <c r="B62" s="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5" s="12" customFormat="1">
      <c r="A63" s="1" t="s">
        <v>39</v>
      </c>
      <c r="B63" s="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5" s="12" customFormat="1">
      <c r="A64" s="19" t="s">
        <v>66</v>
      </c>
      <c r="B64" s="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12" customFormat="1">
      <c r="A65" s="19" t="s">
        <v>67</v>
      </c>
      <c r="B65" s="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12" customFormat="1">
      <c r="A66" s="104" t="s">
        <v>69</v>
      </c>
      <c r="B66" s="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12" customFormat="1">
      <c r="A67" s="19" t="s">
        <v>76</v>
      </c>
      <c r="B67" s="19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s="12" customFormat="1">
      <c r="A68" s="19" t="s">
        <v>77</v>
      </c>
      <c r="B68" s="1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s="12" customFormat="1">
      <c r="A69" s="19"/>
      <c r="B69" s="19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12" customFormat="1">
      <c r="A70" s="1"/>
      <c r="B70" s="19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12" customFormat="1">
      <c r="A71" s="19"/>
      <c r="B71" s="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s="12" customFormat="1">
      <c r="A72" s="1"/>
      <c r="B72" s="1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12" customFormat="1">
      <c r="A73" s="1"/>
      <c r="B73" s="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s="12" customFormat="1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12" customForma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12" customForma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s="12" customFormat="1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12" customForma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2" customFormat="1">
      <c r="A79" s="1" t="s">
        <v>52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s="12" customFormat="1">
      <c r="A80" s="1"/>
      <c r="B80" s="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12" customFormat="1">
      <c r="A81" s="2"/>
      <c r="B81" s="1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12" customFormat="1">
      <c r="A82" s="2"/>
      <c r="B82" s="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s="12" customFormat="1">
      <c r="A83" s="1"/>
      <c r="B83" s="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>
      <c r="A84" s="13"/>
    </row>
    <row r="85" spans="1:14" s="12" customFormat="1">
      <c r="B85" s="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s="12" customFormat="1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s="12" customFormat="1">
      <c r="A87" s="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s="12" customFormat="1">
      <c r="A88" s="1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s="12" customFormat="1">
      <c r="A89" s="1"/>
      <c r="B89" s="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</sheetData>
  <sheetProtection password="EE4F" sheet="1" objects="1" scenarios="1" selectLockedCells="1"/>
  <hyperlinks>
    <hyperlink ref="A49" r:id="rId1"/>
  </hyperlinks>
  <pageMargins left="0.2" right="0.2" top="0.25" bottom="0" header="0.3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2020-01-09T17:54:35Z</cp:lastPrinted>
  <dcterms:created xsi:type="dcterms:W3CDTF">2018-04-04T15:00:43Z</dcterms:created>
  <dcterms:modified xsi:type="dcterms:W3CDTF">2020-01-10T07:41:56Z</dcterms:modified>
</cp:coreProperties>
</file>