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95" windowHeight="6975"/>
  </bookViews>
  <sheets>
    <sheet name="Sheet1" sheetId="2" r:id="rId1"/>
  </sheets>
  <calcPr calcId="125725" concurrentCalc="0"/>
</workbook>
</file>

<file path=xl/calcChain.xml><?xml version="1.0" encoding="utf-8"?>
<calcChain xmlns="http://schemas.openxmlformats.org/spreadsheetml/2006/main">
  <c r="O36" i="2"/>
  <c r="O14"/>
  <c r="O15"/>
  <c r="O29"/>
  <c r="J14"/>
  <c r="J15"/>
  <c r="J35"/>
  <c r="J37"/>
  <c r="C24"/>
  <c r="J30"/>
  <c r="J29"/>
  <c r="J31"/>
  <c r="J40"/>
  <c r="J38"/>
  <c r="J32"/>
  <c r="O35"/>
  <c r="O30"/>
  <c r="D24"/>
  <c r="O37"/>
  <c r="O31"/>
  <c r="O40"/>
  <c r="O38"/>
  <c r="O32"/>
  <c r="K14"/>
  <c r="K15"/>
  <c r="K35"/>
  <c r="K37"/>
  <c r="K29"/>
  <c r="K30"/>
  <c r="K31"/>
  <c r="K40"/>
  <c r="K38"/>
  <c r="I14"/>
  <c r="I15"/>
  <c r="I35"/>
  <c r="I37"/>
  <c r="I29"/>
  <c r="I30"/>
  <c r="I31"/>
  <c r="I40"/>
  <c r="I38"/>
  <c r="H14"/>
  <c r="H15"/>
  <c r="H35"/>
  <c r="H37"/>
  <c r="H29"/>
  <c r="H30"/>
  <c r="H31"/>
  <c r="H40"/>
  <c r="H38"/>
  <c r="G14"/>
  <c r="G15"/>
  <c r="G35"/>
  <c r="G37"/>
  <c r="G29"/>
  <c r="G30"/>
  <c r="G31"/>
  <c r="G40"/>
  <c r="G38"/>
  <c r="F14"/>
  <c r="F15"/>
  <c r="F35"/>
  <c r="F37"/>
  <c r="F29"/>
  <c r="F30"/>
  <c r="F31"/>
  <c r="F40"/>
  <c r="F38"/>
  <c r="E14"/>
  <c r="E15"/>
  <c r="E35"/>
  <c r="E37"/>
  <c r="E29"/>
  <c r="E30"/>
  <c r="E31"/>
  <c r="E40"/>
  <c r="E38"/>
  <c r="D14"/>
  <c r="D15"/>
  <c r="D35"/>
  <c r="D37"/>
  <c r="D29"/>
  <c r="D30"/>
  <c r="D31"/>
  <c r="D40"/>
  <c r="D38"/>
  <c r="K32"/>
  <c r="I32"/>
  <c r="H32"/>
  <c r="G32"/>
  <c r="F32"/>
  <c r="E32"/>
  <c r="D32"/>
  <c r="C14"/>
  <c r="C15"/>
  <c r="C35"/>
  <c r="C37"/>
  <c r="C29"/>
  <c r="C30"/>
  <c r="C31"/>
  <c r="C40"/>
  <c r="C38"/>
  <c r="C32"/>
</calcChain>
</file>

<file path=xl/sharedStrings.xml><?xml version="1.0" encoding="utf-8"?>
<sst xmlns="http://schemas.openxmlformats.org/spreadsheetml/2006/main" count="88" uniqueCount="76">
  <si>
    <t xml:space="preserve">    KENSINGTON PRK LLD (J2)</t>
  </si>
  <si>
    <t xml:space="preserve">    KENS COMM SERV (KL) </t>
  </si>
  <si>
    <t xml:space="preserve">    KENSINGTON PARK AD (VE)</t>
  </si>
  <si>
    <t>KPPCSD</t>
  </si>
  <si>
    <t>KFPD</t>
  </si>
  <si>
    <t xml:space="preserve">  Ad val</t>
  </si>
  <si>
    <t xml:space="preserve">  Spec</t>
  </si>
  <si>
    <t>Amounts in dollars</t>
  </si>
  <si>
    <t xml:space="preserve">    GROSS VALUE (assessed at)</t>
  </si>
  <si>
    <t xml:space="preserve">    KENS CSD-SPT TAX (DH)</t>
  </si>
  <si>
    <t xml:space="preserve">    KENSINGTON FIRE (KK)</t>
  </si>
  <si>
    <t>2018/19</t>
  </si>
  <si>
    <t xml:space="preserve"> </t>
  </si>
  <si>
    <t xml:space="preserve">Footnotes </t>
  </si>
  <si>
    <t xml:space="preserve">  In order listed on tax bill:</t>
  </si>
  <si>
    <t>Examples of how taxes and assessments are divided between KPPCSD and KFPD, depending on a property's assessed value, are shown in the large grey</t>
  </si>
  <si>
    <t xml:space="preserve">                 Distribution of Ad Valorem and Special Property Taxes and Assessments to KPPCSD and KFPD</t>
  </si>
  <si>
    <t>simply overwrite Gross Value and Exemption in the yellow boxes. Amounts in the pink boxes are for a single-family property in 2018/19, but can also</t>
  </si>
  <si>
    <t>AD VALOREM TAXES &amp; ASSESSMENTS (taxes based on assessed value of property)</t>
  </si>
  <si>
    <t xml:space="preserve">    NET VALUE (taxed at)</t>
  </si>
  <si>
    <t>others at 33% or 150%, depending on classification. KENSINGTON PARK AD (VE) is for a separate "assessment district" created by KPPCSD in 1995/96 for purchase of</t>
  </si>
  <si>
    <t xml:space="preserve">ximately 94% of properties are at the higher rates, which are used in the table. The percentages were set by the California legislature following Proposition 13 and </t>
  </si>
  <si>
    <t>Option: enter different</t>
  </si>
  <si>
    <t xml:space="preserve">Enter amounts from  </t>
  </si>
  <si>
    <t>(Total under KPPCSD does not include Kensington Park AD)</t>
  </si>
  <si>
    <t>(See Footnote 1 about Kensington Park AD)</t>
  </si>
  <si>
    <t>the table; however, it can be added in the appropriate box under Calculator. KENS CSD-SPT TAX (DH) is the Measure G special police tax approved in 2010 at $200, with</t>
  </si>
  <si>
    <t xml:space="preserve">annual CPI increases. KENSINGTON PRK LLD (J2) is for park "lighting and landscaping," approved in 1995/96 at $10.08, with annual increases beginning in 1999/2000. </t>
  </si>
  <si>
    <t>Compiled by A. Stevens Delk, PhD, astevensdelk@gmail.com, February 2019, partially protected Excel file KenTaxTabCal2019.xlsx.</t>
  </si>
  <si>
    <t xml:space="preserve">    EXEMPTION (homeowners)</t>
  </si>
  <si>
    <t>Year</t>
  </si>
  <si>
    <t>Exemp</t>
  </si>
  <si>
    <t>1% Tax</t>
  </si>
  <si>
    <t>tax bill in yellow boxes</t>
  </si>
  <si>
    <r>
      <t xml:space="preserve">amounts </t>
    </r>
    <r>
      <rPr>
        <sz val="9"/>
        <color rgb="FFFF0000"/>
        <rFont val="Calibri"/>
        <family val="2"/>
        <scheme val="minor"/>
      </rPr>
      <t>in pink boxes</t>
    </r>
  </si>
  <si>
    <t xml:space="preserve">  Total</t>
  </si>
  <si>
    <t xml:space="preserve">  Relative</t>
  </si>
  <si>
    <t>be overwritten with ones from your bill. Values in the blue boxes are calculated automatically.</t>
  </si>
  <si>
    <t xml:space="preserve">       Total for standard parcel</t>
  </si>
  <si>
    <t>the new park. The initial amount of $112.74 decreased annually; the tax expired in 2018/19. Because KPPCSD received no revenue from this tax, it is not included in</t>
  </si>
  <si>
    <t>Total</t>
  </si>
  <si>
    <t>Relative</t>
  </si>
  <si>
    <t xml:space="preserve">   KPPCSD</t>
  </si>
  <si>
    <t xml:space="preserve">   KFPD</t>
  </si>
  <si>
    <t xml:space="preserve">   KPPCSD + KFPD Total</t>
  </si>
  <si>
    <t>cannot be changed without further legislation. The ratios are very roughly 1:2 KPPCSD to KFPD, and were based on historical expenditures of the two districts. Two</t>
  </si>
  <si>
    <t>Code VE</t>
  </si>
  <si>
    <t>Code DH</t>
  </si>
  <si>
    <t>Code J2</t>
  </si>
  <si>
    <t>Code KK</t>
  </si>
  <si>
    <t>Code KL</t>
  </si>
  <si>
    <t>Following tax changes enacted in 1978 through Proposition 13, KENSINGTON FIRE (KK) was approved at $83 and KENS COMM SERV (KL) at $45; neither has a CPI factor</t>
  </si>
  <si>
    <t xml:space="preserve">per law at the time. In the 1990s, this police tax was increased to $60, then $90, $210, $280, until capped at $300 in 1998. [LL-2 Z21 KENSINGTN (LW) listed on tax bills, </t>
  </si>
  <si>
    <t>but not above, is a county tax/assessment for maintenance of Arlington Avenue landscaping.]</t>
  </si>
  <si>
    <t>special taxes for police (KL) and fire (KK), which were permitted by Proposition 13 to make up for greatly reduced ad valorem property tax revenue, were initially</t>
  </si>
  <si>
    <t xml:space="preserve">of properties was about $525,000 (based on ad valorem property tax revenues for KPPCSD and KFPD; revenue ÷ 1% ÷ allocation factor ÷ 2200 properties = net value). </t>
  </si>
  <si>
    <t xml:space="preserve">            Calculator  </t>
  </si>
  <si>
    <r>
      <t xml:space="preserve">box at the bottom of the page. A calculator allows you to enter values from any annual Secured Property Tax Bill to determine your exact amounts </t>
    </r>
    <r>
      <rPr>
        <b/>
        <sz val="12"/>
        <color rgb="FFC00000"/>
        <rFont val="Calibri"/>
        <family val="2"/>
      </rPr>
      <t>─</t>
    </r>
  </si>
  <si>
    <t>Page 2</t>
  </si>
  <si>
    <t>Distribution of Ad Valorem and Special Property Taxes and Assessments to KPPCSD and KFPD</t>
  </si>
  <si>
    <t>established at a similar ratio (ad valorem 13.5:30.0 = 2.2, special 45:83 = 1.8).</t>
  </si>
  <si>
    <t>In 2017, the median sales price of a single-family property was $1.1 million.</t>
  </si>
  <si>
    <r>
      <t xml:space="preserve">                    Assessed Gross Value </t>
    </r>
    <r>
      <rPr>
        <sz val="11"/>
        <rFont val="Calibri"/>
        <family val="2"/>
      </rPr>
      <t>→</t>
    </r>
  </si>
  <si>
    <t xml:space="preserve">          your tax distribution</t>
  </si>
  <si>
    <r>
      <rPr>
        <sz val="9"/>
        <color rgb="FFFF0000"/>
        <rFont val="Calibri"/>
        <family val="2"/>
        <scheme val="minor"/>
      </rPr>
      <t xml:space="preserve"> See blue boxes for </t>
    </r>
    <r>
      <rPr>
        <sz val="9"/>
        <color theme="1"/>
        <rFont val="Calibri"/>
        <family val="2"/>
        <scheme val="minor"/>
      </rPr>
      <t xml:space="preserve">  </t>
    </r>
  </si>
  <si>
    <r>
      <t xml:space="preserve">    1% COUNTYWIDE TAX</t>
    </r>
    <r>
      <rPr>
        <vertAlign val="superscript"/>
        <sz val="11"/>
        <color theme="1"/>
        <rFont val="Calibri"/>
        <family val="2"/>
        <scheme val="minor"/>
      </rPr>
      <t>1</t>
    </r>
  </si>
  <si>
    <r>
      <t>Net Val</t>
    </r>
    <r>
      <rPr>
        <vertAlign val="superscript"/>
        <sz val="11"/>
        <color theme="1"/>
        <rFont val="Calibri"/>
        <family val="2"/>
        <scheme val="minor"/>
      </rPr>
      <t>4</t>
    </r>
  </si>
  <si>
    <r>
      <t>Gross Val</t>
    </r>
    <r>
      <rPr>
        <vertAlign val="superscript"/>
        <sz val="11"/>
        <color theme="1"/>
        <rFont val="Calibri"/>
        <family val="2"/>
        <scheme val="minor"/>
      </rPr>
      <t>4</t>
    </r>
  </si>
  <si>
    <r>
      <t>Ad valorem tax</t>
    </r>
    <r>
      <rPr>
        <vertAlign val="superscript"/>
        <sz val="11"/>
        <rFont val="Calibri"/>
        <family val="2"/>
        <scheme val="minor"/>
      </rPr>
      <t>3</t>
    </r>
  </si>
  <si>
    <r>
      <t>Special taxes</t>
    </r>
    <r>
      <rPr>
        <vertAlign val="superscript"/>
        <sz val="11"/>
        <rFont val="Calibri"/>
        <family val="2"/>
        <scheme val="minor"/>
      </rPr>
      <t>2</t>
    </r>
  </si>
  <si>
    <t>2. Amounts shown under Special Taxes &amp; Assessments are for a single-family property in 2018/19. Greater than 92% of parcels are assessed at these amounts, with</t>
  </si>
  <si>
    <t>3. Allocation factors for the 1% countywide tax are 13.48% or 13.39% for KPPCSD, and 29.97% or 29.77% for KFPD, depending on the rate area of the property. Appro-</t>
  </si>
  <si>
    <t>4. In 2018/19, the owner of a single-family property assessed at $300,000 paid equal amounts of taxes to KPPCSD and KFPD. In 2016/17, the average assessed value</t>
  </si>
  <si>
    <t>Hoc Committee Final Report, October 1, 2016, page 78 (https://www.kppcsd.org/files/3fa8eee35/Ad+Hoc+Committee+Final+Report.pdf, page 85).</t>
  </si>
  <si>
    <t xml:space="preserve">1. The full distribution of ad valorem property taxes can be found on the KPPCSD website (kppcsd.org) under Governance/Committees/Committee Documents/Ad </t>
  </si>
  <si>
    <r>
      <t>SPECIAL TAXES &amp; ASSESSMENTS (additional taxes based on classification of property)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</si>
</sst>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>
  <numFmts count="1">
    <numFmt numFmtId="164" formatCode="0.0%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C00000"/>
      <name val="Calibri"/>
      <family val="2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/>
    <xf numFmtId="0" fontId="0" fillId="0" borderId="0" xfId="0" applyNumberFormat="1" applyProtection="1"/>
    <xf numFmtId="3" fontId="0" fillId="0" borderId="0" xfId="0" applyNumberFormat="1" applyProtection="1"/>
    <xf numFmtId="0" fontId="0" fillId="0" borderId="0" xfId="0" applyNumberFormat="1" applyAlignment="1" applyProtection="1">
      <alignment horizontal="right"/>
    </xf>
    <xf numFmtId="0" fontId="0" fillId="0" borderId="0" xfId="0" applyNumberFormat="1" applyFill="1" applyBorder="1" applyProtection="1"/>
    <xf numFmtId="2" fontId="0" fillId="0" borderId="0" xfId="0" applyNumberFormat="1" applyProtection="1"/>
    <xf numFmtId="0" fontId="0" fillId="0" borderId="0" xfId="0" applyNumberFormat="1" applyBorder="1" applyProtection="1"/>
    <xf numFmtId="0" fontId="0" fillId="0" borderId="3" xfId="0" applyNumberFormat="1" applyBorder="1" applyProtection="1"/>
    <xf numFmtId="0" fontId="0" fillId="0" borderId="3" xfId="0" applyNumberFormat="1" applyBorder="1" applyAlignment="1" applyProtection="1">
      <alignment horizontal="left"/>
    </xf>
    <xf numFmtId="0" fontId="0" fillId="0" borderId="3" xfId="0" applyNumberFormat="1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center"/>
    </xf>
    <xf numFmtId="0" fontId="3" fillId="0" borderId="0" xfId="0" applyFont="1" applyProtection="1"/>
    <xf numFmtId="2" fontId="3" fillId="0" borderId="0" xfId="0" applyNumberFormat="1" applyFont="1" applyProtection="1"/>
    <xf numFmtId="0" fontId="4" fillId="0" borderId="0" xfId="0" applyFont="1" applyProtection="1">
      <protection locked="0"/>
    </xf>
    <xf numFmtId="0" fontId="4" fillId="0" borderId="0" xfId="0" applyNumberFormat="1" applyFont="1" applyProtection="1">
      <protection locked="0"/>
    </xf>
    <xf numFmtId="0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8" fillId="0" borderId="0" xfId="0" applyNumberFormat="1" applyFont="1" applyProtection="1"/>
    <xf numFmtId="0" fontId="8" fillId="0" borderId="3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9" fillId="0" borderId="0" xfId="0" applyNumberFormat="1" applyFont="1" applyProtection="1"/>
    <xf numFmtId="0" fontId="9" fillId="0" borderId="0" xfId="0" applyFont="1" applyProtection="1">
      <protection locked="0"/>
    </xf>
    <xf numFmtId="0" fontId="8" fillId="0" borderId="0" xfId="0" applyNumberFormat="1" applyFont="1" applyProtection="1">
      <protection locked="0"/>
    </xf>
    <xf numFmtId="0" fontId="0" fillId="0" borderId="0" xfId="0" applyFont="1" applyProtection="1"/>
    <xf numFmtId="0" fontId="0" fillId="0" borderId="0" xfId="0" applyNumberFormat="1" applyFont="1" applyProtection="1"/>
    <xf numFmtId="4" fontId="2" fillId="4" borderId="9" xfId="0" applyNumberFormat="1" applyFont="1" applyFill="1" applyBorder="1" applyProtection="1">
      <protection hidden="1"/>
    </xf>
    <xf numFmtId="3" fontId="0" fillId="2" borderId="9" xfId="0" applyNumberFormat="1" applyFill="1" applyBorder="1" applyProtection="1">
      <protection locked="0"/>
    </xf>
    <xf numFmtId="3" fontId="0" fillId="0" borderId="9" xfId="0" applyNumberFormat="1" applyFill="1" applyBorder="1" applyProtection="1">
      <protection hidden="1"/>
    </xf>
    <xf numFmtId="3" fontId="0" fillId="0" borderId="9" xfId="0" applyNumberFormat="1" applyBorder="1" applyProtection="1">
      <protection hidden="1"/>
    </xf>
    <xf numFmtId="4" fontId="0" fillId="3" borderId="9" xfId="0" applyNumberFormat="1" applyFill="1" applyBorder="1" applyProtection="1">
      <protection locked="0"/>
    </xf>
    <xf numFmtId="164" fontId="2" fillId="4" borderId="9" xfId="0" applyNumberFormat="1" applyFont="1" applyFill="1" applyBorder="1" applyAlignment="1" applyProtection="1">
      <alignment horizontal="right"/>
      <protection hidden="1"/>
    </xf>
    <xf numFmtId="0" fontId="0" fillId="0" borderId="2" xfId="0" applyBorder="1" applyProtection="1">
      <protection locked="0"/>
    </xf>
    <xf numFmtId="0" fontId="0" fillId="0" borderId="11" xfId="0" applyFont="1" applyBorder="1" applyProtection="1"/>
    <xf numFmtId="0" fontId="9" fillId="0" borderId="0" xfId="0" applyFont="1" applyProtection="1"/>
    <xf numFmtId="0" fontId="9" fillId="0" borderId="0" xfId="0" applyFont="1" applyAlignment="1" applyProtection="1">
      <alignment horizontal="right"/>
    </xf>
    <xf numFmtId="2" fontId="9" fillId="0" borderId="0" xfId="0" applyNumberFormat="1" applyFont="1" applyProtection="1"/>
    <xf numFmtId="0" fontId="9" fillId="0" borderId="0" xfId="0" applyNumberFormat="1" applyFont="1" applyBorder="1" applyProtection="1"/>
    <xf numFmtId="0" fontId="13" fillId="0" borderId="0" xfId="0" applyNumberFormat="1" applyFont="1" applyAlignment="1" applyProtection="1">
      <alignment horizontal="left"/>
    </xf>
    <xf numFmtId="0" fontId="0" fillId="0" borderId="12" xfId="0" applyNumberFormat="1" applyBorder="1" applyProtection="1">
      <protection locked="0"/>
    </xf>
    <xf numFmtId="0" fontId="0" fillId="0" borderId="12" xfId="0" applyNumberFormat="1" applyBorder="1" applyProtection="1"/>
    <xf numFmtId="0" fontId="0" fillId="0" borderId="0" xfId="0" applyAlignment="1" applyProtection="1">
      <alignment horizontal="left"/>
    </xf>
    <xf numFmtId="0" fontId="0" fillId="2" borderId="10" xfId="0" applyFill="1" applyBorder="1" applyAlignment="1" applyProtection="1">
      <alignment horizontal="right"/>
      <protection locked="0"/>
    </xf>
    <xf numFmtId="0" fontId="8" fillId="0" borderId="0" xfId="0" applyFont="1" applyProtection="1"/>
    <xf numFmtId="0" fontId="14" fillId="0" borderId="0" xfId="0" applyFont="1" applyProtection="1"/>
    <xf numFmtId="0" fontId="14" fillId="0" borderId="0" xfId="0" applyNumberFormat="1" applyFont="1" applyProtection="1"/>
    <xf numFmtId="0" fontId="8" fillId="0" borderId="4" xfId="0" applyFont="1" applyBorder="1" applyProtection="1"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9" fillId="0" borderId="3" xfId="0" applyFont="1" applyBorder="1" applyProtection="1">
      <protection locked="0"/>
    </xf>
    <xf numFmtId="0" fontId="10" fillId="0" borderId="0" xfId="0" applyNumberFormat="1" applyFont="1" applyAlignment="1" applyProtection="1">
      <alignment horizontal="left"/>
    </xf>
    <xf numFmtId="0" fontId="4" fillId="0" borderId="0" xfId="0" applyFont="1" applyProtection="1"/>
    <xf numFmtId="0" fontId="11" fillId="0" borderId="0" xfId="0" applyFont="1" applyProtection="1"/>
    <xf numFmtId="0" fontId="2" fillId="0" borderId="3" xfId="0" applyNumberFormat="1" applyFont="1" applyBorder="1" applyAlignment="1" applyProtection="1">
      <alignment horizontal="left"/>
    </xf>
    <xf numFmtId="0" fontId="6" fillId="0" borderId="0" xfId="0" applyNumberFormat="1" applyFont="1" applyProtection="1"/>
    <xf numFmtId="0" fontId="15" fillId="0" borderId="0" xfId="0" applyFont="1" applyAlignment="1" applyProtection="1">
      <alignment horizontal="left"/>
    </xf>
    <xf numFmtId="0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14" fillId="0" borderId="12" xfId="0" applyFont="1" applyBorder="1" applyProtection="1"/>
    <xf numFmtId="0" fontId="2" fillId="5" borderId="3" xfId="0" applyFont="1" applyFill="1" applyBorder="1" applyAlignment="1" applyProtection="1">
      <alignment horizontal="left"/>
    </xf>
    <xf numFmtId="0" fontId="2" fillId="5" borderId="0" xfId="0" applyFont="1" applyFill="1" applyBorder="1" applyAlignment="1" applyProtection="1">
      <alignment horizontal="left"/>
    </xf>
    <xf numFmtId="3" fontId="2" fillId="5" borderId="0" xfId="0" applyNumberFormat="1" applyFont="1" applyFill="1" applyBorder="1" applyProtection="1"/>
    <xf numFmtId="0" fontId="2" fillId="5" borderId="3" xfId="0" applyFont="1" applyFill="1" applyBorder="1" applyProtection="1"/>
    <xf numFmtId="0" fontId="2" fillId="5" borderId="0" xfId="0" applyFont="1" applyFill="1" applyBorder="1" applyProtection="1"/>
    <xf numFmtId="0" fontId="2" fillId="5" borderId="0" xfId="0" applyNumberFormat="1" applyFont="1" applyFill="1" applyBorder="1" applyProtection="1"/>
    <xf numFmtId="9" fontId="2" fillId="5" borderId="0" xfId="0" applyNumberFormat="1" applyFont="1" applyFill="1" applyBorder="1" applyProtection="1"/>
    <xf numFmtId="0" fontId="2" fillId="5" borderId="5" xfId="0" applyFont="1" applyFill="1" applyBorder="1" applyProtection="1"/>
    <xf numFmtId="0" fontId="2" fillId="5" borderId="7" xfId="0" applyFont="1" applyFill="1" applyBorder="1" applyProtection="1"/>
    <xf numFmtId="3" fontId="2" fillId="5" borderId="7" xfId="0" applyNumberFormat="1" applyFont="1" applyFill="1" applyBorder="1" applyProtection="1"/>
    <xf numFmtId="0" fontId="8" fillId="5" borderId="4" xfId="0" applyNumberFormat="1" applyFont="1" applyFill="1" applyBorder="1" applyProtection="1"/>
    <xf numFmtId="0" fontId="0" fillId="5" borderId="4" xfId="0" applyNumberFormat="1" applyFont="1" applyFill="1" applyBorder="1" applyProtection="1"/>
    <xf numFmtId="0" fontId="8" fillId="6" borderId="0" xfId="0" applyNumberFormat="1" applyFont="1" applyFill="1" applyBorder="1" applyProtection="1"/>
    <xf numFmtId="0" fontId="0" fillId="6" borderId="0" xfId="0" applyNumberFormat="1" applyFont="1" applyFill="1" applyBorder="1" applyProtection="1"/>
    <xf numFmtId="0" fontId="16" fillId="0" borderId="0" xfId="0" applyFont="1" applyAlignment="1" applyProtection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3" xfId="0" applyNumberFormat="1" applyFont="1" applyBorder="1" applyAlignment="1" applyProtection="1">
      <alignment horizontal="left"/>
    </xf>
    <xf numFmtId="2" fontId="0" fillId="5" borderId="4" xfId="0" applyNumberFormat="1" applyFont="1" applyFill="1" applyBorder="1" applyProtection="1"/>
    <xf numFmtId="2" fontId="0" fillId="6" borderId="0" xfId="0" applyNumberFormat="1" applyFont="1" applyFill="1" applyBorder="1" applyProtection="1"/>
    <xf numFmtId="4" fontId="0" fillId="5" borderId="4" xfId="0" applyNumberFormat="1" applyFont="1" applyFill="1" applyBorder="1" applyProtection="1"/>
    <xf numFmtId="4" fontId="0" fillId="6" borderId="0" xfId="0" applyNumberFormat="1" applyFont="1" applyFill="1" applyBorder="1" applyProtection="1"/>
    <xf numFmtId="164" fontId="0" fillId="4" borderId="9" xfId="0" applyNumberFormat="1" applyFont="1" applyFill="1" applyBorder="1" applyAlignment="1" applyProtection="1">
      <alignment horizontal="right"/>
      <protection hidden="1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3" xfId="0" applyNumberFormat="1" applyFont="1" applyBorder="1" applyProtection="1">
      <protection locked="0"/>
    </xf>
    <xf numFmtId="0" fontId="2" fillId="0" borderId="4" xfId="0" applyFont="1" applyBorder="1" applyProtection="1">
      <protection locked="0" hidden="1"/>
    </xf>
    <xf numFmtId="0" fontId="0" fillId="5" borderId="8" xfId="0" applyNumberFormat="1" applyFont="1" applyFill="1" applyBorder="1" applyProtection="1"/>
    <xf numFmtId="0" fontId="12" fillId="0" borderId="4" xfId="0" applyNumberFormat="1" applyFont="1" applyFill="1" applyBorder="1" applyAlignment="1" applyProtection="1">
      <alignment horizontal="left"/>
    </xf>
    <xf numFmtId="0" fontId="19" fillId="5" borderId="3" xfId="0" applyFont="1" applyFill="1" applyBorder="1" applyProtection="1"/>
    <xf numFmtId="0" fontId="19" fillId="5" borderId="0" xfId="0" applyFont="1" applyFill="1" applyBorder="1" applyAlignment="1" applyProtection="1">
      <alignment horizontal="left"/>
    </xf>
    <xf numFmtId="9" fontId="19" fillId="5" borderId="0" xfId="0" applyNumberFormat="1" applyFont="1" applyFill="1" applyBorder="1" applyProtection="1"/>
    <xf numFmtId="0" fontId="8" fillId="0" borderId="2" xfId="0" applyFont="1" applyBorder="1" applyProtection="1">
      <protection locked="0"/>
    </xf>
    <xf numFmtId="0" fontId="0" fillId="0" borderId="13" xfId="0" applyNumberFormat="1" applyFont="1" applyBorder="1" applyAlignment="1" applyProtection="1">
      <alignment horizontal="left"/>
    </xf>
    <xf numFmtId="0" fontId="0" fillId="5" borderId="3" xfId="0" applyFont="1" applyFill="1" applyBorder="1" applyProtection="1">
      <protection locked="0"/>
    </xf>
    <xf numFmtId="0" fontId="14" fillId="5" borderId="1" xfId="0" applyFont="1" applyFill="1" applyBorder="1" applyProtection="1">
      <protection locked="0"/>
    </xf>
    <xf numFmtId="0" fontId="14" fillId="5" borderId="6" xfId="0" applyFont="1" applyFill="1" applyBorder="1" applyProtection="1">
      <protection locked="0"/>
    </xf>
    <xf numFmtId="0" fontId="14" fillId="5" borderId="6" xfId="0" applyNumberFormat="1" applyFont="1" applyFill="1" applyBorder="1" applyProtection="1">
      <protection locked="0"/>
    </xf>
    <xf numFmtId="0" fontId="14" fillId="5" borderId="2" xfId="0" applyNumberFormat="1" applyFont="1" applyFill="1" applyBorder="1" applyProtection="1"/>
    <xf numFmtId="0" fontId="14" fillId="0" borderId="0" xfId="0" applyFont="1" applyProtection="1">
      <protection locked="0"/>
    </xf>
    <xf numFmtId="0" fontId="8" fillId="0" borderId="12" xfId="0" applyFont="1" applyBorder="1" applyProtection="1">
      <protection locked="0"/>
    </xf>
    <xf numFmtId="0" fontId="14" fillId="6" borderId="12" xfId="0" applyNumberFormat="1" applyFont="1" applyFill="1" applyBorder="1" applyProtection="1"/>
    <xf numFmtId="0" fontId="12" fillId="0" borderId="4" xfId="0" applyFont="1" applyBorder="1" applyAlignment="1" applyProtection="1">
      <alignment horizontal="right"/>
    </xf>
    <xf numFmtId="0" fontId="14" fillId="0" borderId="3" xfId="0" applyFont="1" applyBorder="1" applyProtection="1">
      <protection locked="0"/>
    </xf>
    <xf numFmtId="49" fontId="12" fillId="0" borderId="11" xfId="0" applyNumberFormat="1" applyFont="1" applyBorder="1" applyAlignment="1" applyProtection="1">
      <alignment horizontal="right"/>
    </xf>
    <xf numFmtId="49" fontId="12" fillId="0" borderId="12" xfId="0" applyNumberFormat="1" applyFont="1" applyBorder="1" applyAlignment="1" applyProtection="1">
      <alignment horizontal="right"/>
    </xf>
    <xf numFmtId="49" fontId="5" fillId="0" borderId="12" xfId="0" applyNumberFormat="1" applyFont="1" applyBorder="1" applyAlignment="1" applyProtection="1">
      <alignment horizontal="right"/>
    </xf>
    <xf numFmtId="49" fontId="14" fillId="0" borderId="4" xfId="0" applyNumberFormat="1" applyFont="1" applyBorder="1" applyAlignment="1" applyProtection="1">
      <alignment horizontal="right"/>
      <protection locked="0"/>
    </xf>
    <xf numFmtId="49" fontId="5" fillId="0" borderId="12" xfId="0" applyNumberFormat="1" applyFont="1" applyBorder="1" applyAlignment="1" applyProtection="1">
      <alignment horizontal="right"/>
      <protection locked="0"/>
    </xf>
    <xf numFmtId="0" fontId="21" fillId="0" borderId="0" xfId="0" applyFont="1" applyProtection="1"/>
    <xf numFmtId="0" fontId="21" fillId="0" borderId="0" xfId="0" applyFont="1" applyProtection="1">
      <protection locked="0"/>
    </xf>
    <xf numFmtId="0" fontId="21" fillId="0" borderId="0" xfId="0" applyNumberFormat="1" applyFont="1" applyProtection="1">
      <protection locked="0"/>
    </xf>
    <xf numFmtId="0" fontId="2" fillId="0" borderId="0" xfId="0" applyFont="1" applyProtection="1"/>
    <xf numFmtId="0" fontId="2" fillId="0" borderId="0" xfId="0" applyNumberFormat="1" applyFont="1" applyProtection="1"/>
    <xf numFmtId="0" fontId="2" fillId="0" borderId="0" xfId="0" applyNumberFormat="1" applyFont="1" applyBorder="1" applyProtection="1"/>
    <xf numFmtId="0" fontId="23" fillId="0" borderId="0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0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ECFF"/>
      <color rgb="FFCCFFFF"/>
      <color rgb="FFFFFFCC"/>
      <color rgb="FFFF99FF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ppcsd.org/files/3fa8eee35/Ad+Hoc+Committee+Final+Report.pdf,%20page%2085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workbookViewId="0">
      <selection activeCell="A82" sqref="A82"/>
    </sheetView>
  </sheetViews>
  <sheetFormatPr defaultRowHeight="15"/>
  <cols>
    <col min="1" max="1" width="10.7109375" style="1" customWidth="1"/>
    <col min="2" max="2" width="19.7109375" style="1" customWidth="1"/>
    <col min="3" max="3" width="6.7109375" style="2" customWidth="1"/>
    <col min="4" max="8" width="8.7109375" style="2" customWidth="1"/>
    <col min="9" max="11" width="9.7109375" style="2" customWidth="1"/>
    <col min="12" max="13" width="1.7109375" style="2" customWidth="1"/>
    <col min="14" max="14" width="9.7109375" style="2" customWidth="1"/>
    <col min="15" max="15" width="11.7109375" style="1" customWidth="1"/>
    <col min="16" max="16" width="1.7109375" style="1" customWidth="1"/>
    <col min="17" max="16384" width="9.140625" style="1"/>
  </cols>
  <sheetData>
    <row r="1" spans="1:15" s="23" customFormat="1" ht="11.25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s="110" customFormat="1" ht="21">
      <c r="A2" s="109" t="s">
        <v>16</v>
      </c>
      <c r="B2" s="109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5" s="23" customFormat="1" ht="11.25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5" s="60" customFormat="1" ht="15.75">
      <c r="A4" s="76" t="s">
        <v>15</v>
      </c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5" s="60" customFormat="1" ht="15.75">
      <c r="A5" s="76" t="s">
        <v>57</v>
      </c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5" s="60" customFormat="1" ht="15.75">
      <c r="A6" s="76" t="s">
        <v>17</v>
      </c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5" s="60" customFormat="1" ht="15.75">
      <c r="A7" s="76" t="s">
        <v>37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5" s="17" customFormat="1" ht="15.75"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53" t="s">
        <v>56</v>
      </c>
      <c r="O8" s="54"/>
    </row>
    <row r="9" spans="1:15" s="27" customFormat="1">
      <c r="C9" s="28"/>
      <c r="D9" s="28"/>
      <c r="E9" s="28"/>
      <c r="F9" s="27" t="s">
        <v>7</v>
      </c>
      <c r="G9" s="28"/>
      <c r="H9" s="28"/>
      <c r="I9" s="28"/>
      <c r="J9" s="28"/>
      <c r="K9" s="28"/>
      <c r="L9" s="28"/>
      <c r="M9" s="28"/>
      <c r="N9" s="36"/>
      <c r="O9" s="104" t="s">
        <v>23</v>
      </c>
    </row>
    <row r="10" spans="1:15" s="47" customFormat="1" ht="12"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61"/>
      <c r="O10" s="105" t="s">
        <v>33</v>
      </c>
    </row>
    <row r="11" spans="1:15">
      <c r="A11" s="3" t="s">
        <v>18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3" t="s">
        <v>30</v>
      </c>
      <c r="O11" s="45" t="s">
        <v>11</v>
      </c>
    </row>
    <row r="12" spans="1:15" ht="17.25">
      <c r="A12" s="3" t="s">
        <v>8</v>
      </c>
      <c r="B12" s="3"/>
      <c r="C12" s="5">
        <v>75000</v>
      </c>
      <c r="D12" s="5">
        <v>150000</v>
      </c>
      <c r="E12" s="5">
        <v>250000</v>
      </c>
      <c r="F12" s="5">
        <v>350000</v>
      </c>
      <c r="G12" s="5">
        <v>500000</v>
      </c>
      <c r="H12" s="5">
        <v>750000</v>
      </c>
      <c r="I12" s="5">
        <v>1000000</v>
      </c>
      <c r="J12" s="5">
        <v>1250000</v>
      </c>
      <c r="K12" s="5">
        <v>1500000</v>
      </c>
      <c r="L12" s="5"/>
      <c r="M12" s="5"/>
      <c r="N12" s="11" t="s">
        <v>67</v>
      </c>
      <c r="O12" s="30">
        <v>300000</v>
      </c>
    </row>
    <row r="13" spans="1:15">
      <c r="A13" s="3" t="s">
        <v>29</v>
      </c>
      <c r="B13" s="3"/>
      <c r="C13" s="5">
        <v>7000</v>
      </c>
      <c r="D13" s="5">
        <v>7000</v>
      </c>
      <c r="E13" s="5">
        <v>7000</v>
      </c>
      <c r="F13" s="5">
        <v>7000</v>
      </c>
      <c r="G13" s="5">
        <v>7000</v>
      </c>
      <c r="H13" s="5">
        <v>7000</v>
      </c>
      <c r="I13" s="5">
        <v>7000</v>
      </c>
      <c r="J13" s="5">
        <v>7000</v>
      </c>
      <c r="K13" s="5">
        <v>7000</v>
      </c>
      <c r="L13" s="5"/>
      <c r="M13" s="5"/>
      <c r="N13" s="11" t="s">
        <v>31</v>
      </c>
      <c r="O13" s="30">
        <v>7000</v>
      </c>
    </row>
    <row r="14" spans="1:15" ht="17.25">
      <c r="A14" s="3" t="s">
        <v>19</v>
      </c>
      <c r="B14" s="3"/>
      <c r="C14" s="5">
        <f t="shared" ref="C14" si="0">C12-C13</f>
        <v>68000</v>
      </c>
      <c r="D14" s="5">
        <f t="shared" ref="D14" si="1">D12-D13</f>
        <v>143000</v>
      </c>
      <c r="E14" s="5">
        <f t="shared" ref="E14" si="2">E12-E13</f>
        <v>243000</v>
      </c>
      <c r="F14" s="5">
        <f t="shared" ref="F14" si="3">F12-F13</f>
        <v>343000</v>
      </c>
      <c r="G14" s="5">
        <f t="shared" ref="G14" si="4">G12-G13</f>
        <v>493000</v>
      </c>
      <c r="H14" s="5">
        <f t="shared" ref="H14" si="5">H12-H13</f>
        <v>743000</v>
      </c>
      <c r="I14" s="5">
        <f t="shared" ref="I14:J14" si="6">I12-I13</f>
        <v>993000</v>
      </c>
      <c r="J14" s="5">
        <f t="shared" si="6"/>
        <v>1243000</v>
      </c>
      <c r="K14" s="5">
        <f t="shared" ref="K14" si="7">K12-K13</f>
        <v>1493000</v>
      </c>
      <c r="L14" s="5"/>
      <c r="M14" s="5"/>
      <c r="N14" s="11" t="s">
        <v>66</v>
      </c>
      <c r="O14" s="31">
        <f>O12-O13</f>
        <v>293000</v>
      </c>
    </row>
    <row r="15" spans="1:15" ht="17.25">
      <c r="A15" s="3" t="s">
        <v>65</v>
      </c>
      <c r="B15" s="3"/>
      <c r="C15" s="5">
        <f t="shared" ref="C15" si="8">C14*0.01</f>
        <v>680</v>
      </c>
      <c r="D15" s="5">
        <f t="shared" ref="D15" si="9">D14*0.01</f>
        <v>1430</v>
      </c>
      <c r="E15" s="5">
        <f t="shared" ref="E15" si="10">E14*0.01</f>
        <v>2430</v>
      </c>
      <c r="F15" s="5">
        <f t="shared" ref="F15" si="11">F14*0.01</f>
        <v>3430</v>
      </c>
      <c r="G15" s="5">
        <f t="shared" ref="G15" si="12">G14*0.01</f>
        <v>4930</v>
      </c>
      <c r="H15" s="5">
        <f t="shared" ref="H15" si="13">H14*0.01</f>
        <v>7430</v>
      </c>
      <c r="I15" s="5">
        <f t="shared" ref="I15:J15" si="14">I14*0.01</f>
        <v>9930</v>
      </c>
      <c r="J15" s="5">
        <f t="shared" si="14"/>
        <v>12430</v>
      </c>
      <c r="K15" s="5">
        <f t="shared" ref="K15" si="15">K14*0.01</f>
        <v>14930</v>
      </c>
      <c r="L15" s="5"/>
      <c r="M15" s="5"/>
      <c r="N15" s="10" t="s">
        <v>32</v>
      </c>
      <c r="O15" s="32">
        <f>O14*0.01</f>
        <v>2930</v>
      </c>
    </row>
    <row r="16" spans="1:15" s="23" customFormat="1" ht="11.25">
      <c r="A16" s="46"/>
      <c r="B16" s="46"/>
      <c r="C16" s="21"/>
      <c r="D16" s="21"/>
      <c r="E16" s="21"/>
      <c r="F16" s="21"/>
      <c r="G16" s="21"/>
      <c r="H16" s="21"/>
      <c r="I16" s="21"/>
      <c r="K16" s="21"/>
      <c r="L16" s="21"/>
      <c r="M16" s="21"/>
      <c r="N16" s="22"/>
      <c r="O16" s="49"/>
    </row>
    <row r="17" spans="1:15" ht="17.25">
      <c r="A17" s="3" t="s">
        <v>75</v>
      </c>
      <c r="B17" s="3"/>
      <c r="C17" s="4"/>
      <c r="D17" s="4"/>
      <c r="E17" s="4"/>
      <c r="F17" s="4"/>
      <c r="G17" s="4"/>
      <c r="H17" s="4"/>
      <c r="I17" s="4"/>
      <c r="K17" s="4"/>
      <c r="L17" s="4"/>
      <c r="M17" s="4"/>
      <c r="N17" s="42"/>
      <c r="O17" s="105" t="s">
        <v>22</v>
      </c>
    </row>
    <row r="18" spans="1:15">
      <c r="A18" s="3" t="s">
        <v>14</v>
      </c>
      <c r="B18" s="3"/>
      <c r="C18" s="6" t="s">
        <v>3</v>
      </c>
      <c r="D18" s="6" t="s">
        <v>4</v>
      </c>
      <c r="G18" s="7"/>
      <c r="H18" s="7"/>
      <c r="I18" s="7"/>
      <c r="K18" s="7"/>
      <c r="L18" s="4"/>
      <c r="M18" s="4"/>
      <c r="N18" s="42"/>
      <c r="O18" s="106" t="s">
        <v>34</v>
      </c>
    </row>
    <row r="19" spans="1:15">
      <c r="A19" s="15" t="s">
        <v>2</v>
      </c>
      <c r="B19" s="15"/>
      <c r="C19" s="16">
        <v>97.26</v>
      </c>
      <c r="D19" s="8"/>
      <c r="F19" s="57" t="s">
        <v>25</v>
      </c>
      <c r="G19" s="7"/>
      <c r="H19" s="7"/>
      <c r="I19" s="7"/>
      <c r="K19" s="7"/>
      <c r="L19" s="4"/>
      <c r="M19" s="4"/>
      <c r="N19" s="11" t="s">
        <v>46</v>
      </c>
      <c r="O19" s="33"/>
    </row>
    <row r="20" spans="1:15">
      <c r="A20" s="3" t="s">
        <v>9</v>
      </c>
      <c r="B20" s="3"/>
      <c r="C20" s="8">
        <v>248.94</v>
      </c>
      <c r="D20" s="8"/>
      <c r="G20" s="7"/>
      <c r="H20" s="7"/>
      <c r="I20" s="7"/>
      <c r="K20" s="7"/>
      <c r="L20" s="4"/>
      <c r="M20" s="4"/>
      <c r="N20" s="11" t="s">
        <v>47</v>
      </c>
      <c r="O20" s="33">
        <v>248.94</v>
      </c>
    </row>
    <row r="21" spans="1:15">
      <c r="A21" s="3" t="s">
        <v>0</v>
      </c>
      <c r="B21" s="3"/>
      <c r="C21" s="8">
        <v>17.239999999999998</v>
      </c>
      <c r="D21" s="8"/>
      <c r="G21" s="7"/>
      <c r="H21" s="7"/>
      <c r="I21" s="7"/>
      <c r="K21" s="7"/>
      <c r="L21" s="4"/>
      <c r="M21" s="4"/>
      <c r="N21" s="11" t="s">
        <v>48</v>
      </c>
      <c r="O21" s="33">
        <v>17.239999999999998</v>
      </c>
    </row>
    <row r="22" spans="1:15">
      <c r="A22" s="3" t="s">
        <v>10</v>
      </c>
      <c r="B22" s="3"/>
      <c r="C22" s="8"/>
      <c r="D22" s="8">
        <v>83</v>
      </c>
      <c r="G22" s="7"/>
      <c r="H22" s="7"/>
      <c r="I22" s="7"/>
      <c r="K22" s="7"/>
      <c r="L22" s="4"/>
      <c r="M22" s="4"/>
      <c r="N22" s="11" t="s">
        <v>49</v>
      </c>
      <c r="O22" s="33">
        <v>83</v>
      </c>
    </row>
    <row r="23" spans="1:15">
      <c r="A23" s="3" t="s">
        <v>1</v>
      </c>
      <c r="B23" s="3"/>
      <c r="C23" s="8">
        <v>300</v>
      </c>
      <c r="D23" s="8"/>
      <c r="G23" s="14" t="s">
        <v>12</v>
      </c>
      <c r="H23" s="4"/>
      <c r="I23" s="4"/>
      <c r="K23" s="4"/>
      <c r="L23" s="4"/>
      <c r="M23" s="4"/>
      <c r="N23" s="11" t="s">
        <v>50</v>
      </c>
      <c r="O23" s="33">
        <v>300</v>
      </c>
    </row>
    <row r="24" spans="1:15">
      <c r="A24" s="44" t="s">
        <v>38</v>
      </c>
      <c r="B24" s="44"/>
      <c r="C24" s="8">
        <f>SUM(C20:C23)</f>
        <v>566.18000000000006</v>
      </c>
      <c r="D24" s="8">
        <f>D22</f>
        <v>83</v>
      </c>
      <c r="F24" s="57" t="s">
        <v>24</v>
      </c>
      <c r="G24" s="14"/>
      <c r="H24" s="4"/>
      <c r="I24" s="4"/>
      <c r="K24" s="4"/>
      <c r="L24" s="4"/>
      <c r="M24" s="4"/>
      <c r="N24" s="12"/>
      <c r="O24" s="35"/>
    </row>
    <row r="25" spans="1:15" s="25" customFormat="1" ht="12.75">
      <c r="A25" s="37"/>
      <c r="B25" s="37"/>
      <c r="C25" s="38"/>
      <c r="D25" s="39"/>
      <c r="E25" s="40"/>
      <c r="F25" s="39"/>
      <c r="G25" s="41" t="s">
        <v>12</v>
      </c>
      <c r="H25" s="24"/>
      <c r="I25" s="24"/>
      <c r="K25" s="24"/>
      <c r="L25" s="24"/>
      <c r="M25" s="24"/>
      <c r="N25" s="52"/>
      <c r="O25" s="102"/>
    </row>
    <row r="26" spans="1:15" s="99" customFormat="1" ht="12">
      <c r="A26" s="95"/>
      <c r="B26" s="96"/>
      <c r="C26" s="97"/>
      <c r="D26" s="97"/>
      <c r="E26" s="97"/>
      <c r="F26" s="97"/>
      <c r="G26" s="97"/>
      <c r="H26" s="97"/>
      <c r="I26" s="97"/>
      <c r="J26" s="96"/>
      <c r="K26" s="97"/>
      <c r="L26" s="98"/>
      <c r="M26" s="101"/>
      <c r="N26" s="103"/>
      <c r="O26" s="107" t="s">
        <v>64</v>
      </c>
    </row>
    <row r="27" spans="1:15" s="23" customFormat="1">
      <c r="A27" s="62" t="s">
        <v>62</v>
      </c>
      <c r="B27" s="63"/>
      <c r="C27" s="64">
        <v>75000</v>
      </c>
      <c r="D27" s="64">
        <v>150000</v>
      </c>
      <c r="E27" s="64">
        <v>250000</v>
      </c>
      <c r="F27" s="64">
        <v>350000</v>
      </c>
      <c r="G27" s="64">
        <v>500000</v>
      </c>
      <c r="H27" s="64">
        <v>750000</v>
      </c>
      <c r="I27" s="64">
        <v>1000000</v>
      </c>
      <c r="J27" s="64">
        <v>1250000</v>
      </c>
      <c r="K27" s="64">
        <v>1500000</v>
      </c>
      <c r="L27" s="72"/>
      <c r="M27" s="74"/>
      <c r="N27" s="100"/>
      <c r="O27" s="108" t="s">
        <v>63</v>
      </c>
    </row>
    <row r="28" spans="1:15" s="20" customFormat="1">
      <c r="A28" s="65"/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73"/>
      <c r="M28" s="75"/>
      <c r="N28" s="50" t="s">
        <v>3</v>
      </c>
      <c r="O28" s="88"/>
    </row>
    <row r="29" spans="1:15" s="20" customFormat="1" ht="17.25">
      <c r="A29" s="65" t="s">
        <v>42</v>
      </c>
      <c r="B29" s="66" t="s">
        <v>68</v>
      </c>
      <c r="C29" s="64">
        <f>C15*0.1348</f>
        <v>91.664000000000001</v>
      </c>
      <c r="D29" s="64">
        <f t="shared" ref="D29:I29" si="16">D15*0.1348</f>
        <v>192.76400000000001</v>
      </c>
      <c r="E29" s="64">
        <f t="shared" si="16"/>
        <v>327.56400000000002</v>
      </c>
      <c r="F29" s="64">
        <f t="shared" si="16"/>
        <v>462.36400000000003</v>
      </c>
      <c r="G29" s="64">
        <f t="shared" si="16"/>
        <v>664.56399999999996</v>
      </c>
      <c r="H29" s="64">
        <f t="shared" si="16"/>
        <v>1001.5640000000001</v>
      </c>
      <c r="I29" s="64">
        <f t="shared" si="16"/>
        <v>1338.5640000000001</v>
      </c>
      <c r="J29" s="64">
        <f t="shared" ref="J29" si="17">J15*0.1348</f>
        <v>1675.5640000000001</v>
      </c>
      <c r="K29" s="64">
        <f>K15*0.1348</f>
        <v>2012.5640000000001</v>
      </c>
      <c r="L29" s="73"/>
      <c r="M29" s="75"/>
      <c r="N29" s="78" t="s">
        <v>5</v>
      </c>
      <c r="O29" s="29">
        <f>O15*0.1348</f>
        <v>394.964</v>
      </c>
    </row>
    <row r="30" spans="1:15" s="20" customFormat="1" ht="14.25" customHeight="1">
      <c r="A30" s="65"/>
      <c r="B30" s="66" t="s">
        <v>69</v>
      </c>
      <c r="C30" s="64">
        <f>C24</f>
        <v>566.18000000000006</v>
      </c>
      <c r="D30" s="64">
        <f>C24</f>
        <v>566.18000000000006</v>
      </c>
      <c r="E30" s="64">
        <f>C24</f>
        <v>566.18000000000006</v>
      </c>
      <c r="F30" s="64">
        <f>C24</f>
        <v>566.18000000000006</v>
      </c>
      <c r="G30" s="64">
        <f>C24</f>
        <v>566.18000000000006</v>
      </c>
      <c r="H30" s="64">
        <f>C24</f>
        <v>566.18000000000006</v>
      </c>
      <c r="I30" s="64">
        <f>C24</f>
        <v>566.18000000000006</v>
      </c>
      <c r="J30" s="64">
        <f>C24</f>
        <v>566.18000000000006</v>
      </c>
      <c r="K30" s="64">
        <f>C24</f>
        <v>566.18000000000006</v>
      </c>
      <c r="L30" s="79"/>
      <c r="M30" s="80"/>
      <c r="N30" s="78" t="s">
        <v>6</v>
      </c>
      <c r="O30" s="29">
        <f>O20+O21+O23</f>
        <v>566.18000000000006</v>
      </c>
    </row>
    <row r="31" spans="1:15" s="20" customFormat="1">
      <c r="A31" s="65"/>
      <c r="B31" s="66" t="s">
        <v>40</v>
      </c>
      <c r="C31" s="64">
        <f>SUM(C29:C30)</f>
        <v>657.84400000000005</v>
      </c>
      <c r="D31" s="64">
        <f t="shared" ref="D31:I31" si="18">SUM(D29:D30)</f>
        <v>758.94400000000007</v>
      </c>
      <c r="E31" s="64">
        <f t="shared" si="18"/>
        <v>893.74400000000014</v>
      </c>
      <c r="F31" s="64">
        <f t="shared" si="18"/>
        <v>1028.5440000000001</v>
      </c>
      <c r="G31" s="64">
        <f t="shared" si="18"/>
        <v>1230.7440000000001</v>
      </c>
      <c r="H31" s="64">
        <f t="shared" si="18"/>
        <v>1567.7440000000001</v>
      </c>
      <c r="I31" s="64">
        <f t="shared" si="18"/>
        <v>1904.7440000000001</v>
      </c>
      <c r="J31" s="64">
        <f t="shared" ref="J31" si="19">SUM(J29:J30)</f>
        <v>2241.7440000000001</v>
      </c>
      <c r="K31" s="64">
        <f>SUM(K29:K30)</f>
        <v>2578.7440000000001</v>
      </c>
      <c r="L31" s="81"/>
      <c r="M31" s="82"/>
      <c r="N31" s="78" t="s">
        <v>35</v>
      </c>
      <c r="O31" s="29">
        <f>SUM(O29:O30)</f>
        <v>961.14400000000001</v>
      </c>
    </row>
    <row r="32" spans="1:15" s="20" customFormat="1">
      <c r="A32" s="62"/>
      <c r="B32" s="63" t="s">
        <v>41</v>
      </c>
      <c r="C32" s="68">
        <f t="shared" ref="C32:K32" si="20">(C31/C40)</f>
        <v>0.69639651084010834</v>
      </c>
      <c r="D32" s="68">
        <f t="shared" si="20"/>
        <v>0.59735146771191205</v>
      </c>
      <c r="E32" s="68">
        <f t="shared" si="20"/>
        <v>0.52418541772359772</v>
      </c>
      <c r="F32" s="68">
        <f t="shared" si="20"/>
        <v>0.48073698945789112</v>
      </c>
      <c r="G32" s="68">
        <f t="shared" si="20"/>
        <v>0.4409269632227682</v>
      </c>
      <c r="H32" s="68">
        <f t="shared" si="20"/>
        <v>0.40431668220496891</v>
      </c>
      <c r="I32" s="68">
        <f t="shared" si="20"/>
        <v>0.38372968905659316</v>
      </c>
      <c r="J32" s="68">
        <f t="shared" si="20"/>
        <v>0.37053527966459587</v>
      </c>
      <c r="K32" s="68">
        <f t="shared" si="20"/>
        <v>0.36135765698162831</v>
      </c>
      <c r="L32" s="73"/>
      <c r="M32" s="75"/>
      <c r="N32" s="56" t="s">
        <v>36</v>
      </c>
      <c r="O32" s="83">
        <f>O31/O40</f>
        <v>0.5000059825258224</v>
      </c>
    </row>
    <row r="33" spans="1:15" s="23" customFormat="1" ht="11.25">
      <c r="A33" s="89"/>
      <c r="B33" s="90"/>
      <c r="C33" s="91"/>
      <c r="D33" s="91"/>
      <c r="E33" s="91"/>
      <c r="F33" s="91"/>
      <c r="G33" s="91"/>
      <c r="H33" s="91"/>
      <c r="I33" s="91"/>
      <c r="J33" s="91"/>
      <c r="K33" s="91"/>
      <c r="L33" s="72"/>
      <c r="M33" s="74"/>
      <c r="N33" s="22"/>
      <c r="O33" s="92"/>
    </row>
    <row r="34" spans="1:15" s="20" customFormat="1">
      <c r="A34" s="65" t="s">
        <v>43</v>
      </c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73"/>
      <c r="M34" s="75"/>
      <c r="N34" s="51" t="s">
        <v>4</v>
      </c>
      <c r="O34" s="84"/>
    </row>
    <row r="35" spans="1:15" s="20" customFormat="1" ht="17.25">
      <c r="A35" s="65"/>
      <c r="B35" s="66" t="s">
        <v>68</v>
      </c>
      <c r="C35" s="64">
        <f>C15*0.2997</f>
        <v>203.79600000000002</v>
      </c>
      <c r="D35" s="64">
        <f t="shared" ref="D35:I35" si="21">D15*0.2997</f>
        <v>428.57100000000003</v>
      </c>
      <c r="E35" s="64">
        <f t="shared" si="21"/>
        <v>728.27100000000007</v>
      </c>
      <c r="F35" s="64">
        <f t="shared" si="21"/>
        <v>1027.971</v>
      </c>
      <c r="G35" s="64">
        <f t="shared" si="21"/>
        <v>1477.5210000000002</v>
      </c>
      <c r="H35" s="64">
        <f t="shared" si="21"/>
        <v>2226.7710000000002</v>
      </c>
      <c r="I35" s="64">
        <f t="shared" si="21"/>
        <v>2976.0210000000002</v>
      </c>
      <c r="J35" s="64">
        <f t="shared" ref="J35" si="22">J15*0.2997</f>
        <v>3725.2710000000002</v>
      </c>
      <c r="K35" s="64">
        <f>K15*0.2997</f>
        <v>4474.5210000000006</v>
      </c>
      <c r="L35" s="81"/>
      <c r="M35" s="82"/>
      <c r="N35" s="78" t="s">
        <v>5</v>
      </c>
      <c r="O35" s="29">
        <f>O15*0.2997</f>
        <v>878.12100000000009</v>
      </c>
    </row>
    <row r="36" spans="1:15" s="20" customFormat="1" ht="14.25" customHeight="1">
      <c r="A36" s="65"/>
      <c r="B36" s="66" t="s">
        <v>69</v>
      </c>
      <c r="C36" s="64">
        <v>83</v>
      </c>
      <c r="D36" s="64">
        <v>83</v>
      </c>
      <c r="E36" s="64">
        <v>83</v>
      </c>
      <c r="F36" s="64">
        <v>83</v>
      </c>
      <c r="G36" s="64">
        <v>83</v>
      </c>
      <c r="H36" s="64">
        <v>83</v>
      </c>
      <c r="I36" s="64">
        <v>83</v>
      </c>
      <c r="J36" s="64">
        <v>83</v>
      </c>
      <c r="K36" s="64">
        <v>83</v>
      </c>
      <c r="L36" s="79"/>
      <c r="M36" s="80"/>
      <c r="N36" s="78" t="s">
        <v>6</v>
      </c>
      <c r="O36" s="29">
        <f>O22</f>
        <v>83</v>
      </c>
    </row>
    <row r="37" spans="1:15" s="20" customFormat="1">
      <c r="A37" s="62"/>
      <c r="B37" s="66" t="s">
        <v>40</v>
      </c>
      <c r="C37" s="64">
        <f t="shared" ref="C37:J37" si="23">SUM(C35:C36)</f>
        <v>286.79600000000005</v>
      </c>
      <c r="D37" s="64">
        <f t="shared" si="23"/>
        <v>511.57100000000003</v>
      </c>
      <c r="E37" s="64">
        <f t="shared" si="23"/>
        <v>811.27100000000007</v>
      </c>
      <c r="F37" s="64">
        <f t="shared" si="23"/>
        <v>1110.971</v>
      </c>
      <c r="G37" s="64">
        <f t="shared" si="23"/>
        <v>1560.5210000000002</v>
      </c>
      <c r="H37" s="64">
        <f t="shared" si="23"/>
        <v>2309.7710000000002</v>
      </c>
      <c r="I37" s="64">
        <f t="shared" si="23"/>
        <v>3059.0210000000002</v>
      </c>
      <c r="J37" s="64">
        <f t="shared" si="23"/>
        <v>3808.2710000000002</v>
      </c>
      <c r="K37" s="64">
        <f>SUM(K35:K36)</f>
        <v>4557.5210000000006</v>
      </c>
      <c r="L37" s="81"/>
      <c r="M37" s="82"/>
      <c r="N37" s="85" t="s">
        <v>35</v>
      </c>
      <c r="O37" s="29">
        <f>SUM(O35:O36)</f>
        <v>961.12100000000009</v>
      </c>
    </row>
    <row r="38" spans="1:15" s="20" customFormat="1">
      <c r="A38" s="65"/>
      <c r="B38" s="63" t="s">
        <v>41</v>
      </c>
      <c r="C38" s="68">
        <f>C37/C40</f>
        <v>0.3036034891598916</v>
      </c>
      <c r="D38" s="68">
        <f t="shared" ref="D38:I38" si="24">D37/D40</f>
        <v>0.40264853228808789</v>
      </c>
      <c r="E38" s="68">
        <f t="shared" si="24"/>
        <v>0.47581458227640222</v>
      </c>
      <c r="F38" s="68">
        <f t="shared" si="24"/>
        <v>0.51926301054210877</v>
      </c>
      <c r="G38" s="68">
        <f t="shared" si="24"/>
        <v>0.55907303677723186</v>
      </c>
      <c r="H38" s="68">
        <f t="shared" si="24"/>
        <v>0.59568331779503114</v>
      </c>
      <c r="I38" s="68">
        <f t="shared" si="24"/>
        <v>0.6162703109434069</v>
      </c>
      <c r="J38" s="68">
        <f t="shared" ref="J38" si="25">J37/J40</f>
        <v>0.62946472033540413</v>
      </c>
      <c r="K38" s="68">
        <f>K37/K40</f>
        <v>0.63864234301837164</v>
      </c>
      <c r="L38" s="73"/>
      <c r="M38" s="75"/>
      <c r="N38" s="56" t="s">
        <v>36</v>
      </c>
      <c r="O38" s="34">
        <f>O37/O40</f>
        <v>0.4999940174741776</v>
      </c>
    </row>
    <row r="39" spans="1:15" s="20" customFormat="1">
      <c r="A39" s="94"/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73"/>
      <c r="M39" s="75"/>
      <c r="N39" s="85"/>
      <c r="O39" s="86"/>
    </row>
    <row r="40" spans="1:15" s="20" customFormat="1">
      <c r="A40" s="69" t="s">
        <v>44</v>
      </c>
      <c r="B40" s="70"/>
      <c r="C40" s="71">
        <f t="shared" ref="C40:K40" si="26">C31+C37</f>
        <v>944.6400000000001</v>
      </c>
      <c r="D40" s="71">
        <f t="shared" si="26"/>
        <v>1270.5150000000001</v>
      </c>
      <c r="E40" s="71">
        <f t="shared" si="26"/>
        <v>1705.0150000000003</v>
      </c>
      <c r="F40" s="71">
        <f t="shared" si="26"/>
        <v>2139.5150000000003</v>
      </c>
      <c r="G40" s="71">
        <f t="shared" si="26"/>
        <v>2791.2650000000003</v>
      </c>
      <c r="H40" s="71">
        <f t="shared" si="26"/>
        <v>3877.5150000000003</v>
      </c>
      <c r="I40" s="71">
        <f t="shared" si="26"/>
        <v>4963.7650000000003</v>
      </c>
      <c r="J40" s="71">
        <f t="shared" si="26"/>
        <v>6050.0150000000003</v>
      </c>
      <c r="K40" s="71">
        <f t="shared" si="26"/>
        <v>7136.2650000000012</v>
      </c>
      <c r="L40" s="87"/>
      <c r="M40" s="75"/>
      <c r="N40" s="93" t="s">
        <v>40</v>
      </c>
      <c r="O40" s="29">
        <f>O31+O37</f>
        <v>1922.2650000000001</v>
      </c>
    </row>
    <row r="41" spans="1:15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9"/>
      <c r="O41" s="13"/>
    </row>
    <row r="42" spans="1:15">
      <c r="A42" s="3" t="s">
        <v>59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9"/>
      <c r="O42" s="77" t="s">
        <v>58</v>
      </c>
    </row>
    <row r="43" spans="1:15" ht="21">
      <c r="A43" s="55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9"/>
      <c r="O43" s="77"/>
    </row>
    <row r="44" spans="1:15" ht="21">
      <c r="A44" s="55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9"/>
      <c r="O44" s="77"/>
    </row>
    <row r="45" spans="1:15">
      <c r="A45" s="3" t="s">
        <v>13</v>
      </c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9"/>
      <c r="O45" s="13"/>
    </row>
    <row r="46" spans="1:15" s="116" customFormat="1">
      <c r="A46" s="112" t="s">
        <v>74</v>
      </c>
      <c r="B46" s="112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4"/>
      <c r="O46" s="115"/>
    </row>
    <row r="47" spans="1:15" s="116" customFormat="1">
      <c r="A47" s="117" t="s">
        <v>73</v>
      </c>
      <c r="B47" s="112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4"/>
      <c r="O47" s="115"/>
    </row>
    <row r="48" spans="1:15" s="20" customFormat="1">
      <c r="A48" s="44" t="s">
        <v>70</v>
      </c>
      <c r="B48" s="3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s="20" customFormat="1">
      <c r="A49" s="44" t="s">
        <v>20</v>
      </c>
      <c r="B49" s="4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s="20" customFormat="1">
      <c r="A50" s="3" t="s">
        <v>39</v>
      </c>
      <c r="B50" s="44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s="20" customFormat="1">
      <c r="A51" s="3" t="s">
        <v>26</v>
      </c>
      <c r="B51" s="3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s="20" customFormat="1">
      <c r="A52" s="3" t="s">
        <v>27</v>
      </c>
      <c r="B52" s="3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s="20" customFormat="1">
      <c r="A53" s="3" t="s">
        <v>51</v>
      </c>
      <c r="B53" s="3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s="20" customFormat="1">
      <c r="A54" s="3" t="s">
        <v>52</v>
      </c>
      <c r="B54" s="3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s="20" customFormat="1">
      <c r="A55" s="3" t="s">
        <v>53</v>
      </c>
      <c r="B55" s="3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s="20" customFormat="1">
      <c r="A56" s="3" t="s">
        <v>71</v>
      </c>
      <c r="B56" s="3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s="20" customFormat="1">
      <c r="A57" s="3" t="s">
        <v>21</v>
      </c>
      <c r="B57" s="3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s="20" customFormat="1">
      <c r="A58" s="3" t="s">
        <v>45</v>
      </c>
      <c r="B58" s="3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s="20" customFormat="1">
      <c r="A59" s="3" t="s">
        <v>54</v>
      </c>
      <c r="B59" s="3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s="20" customFormat="1">
      <c r="A60" s="3" t="s">
        <v>60</v>
      </c>
      <c r="B60" s="3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s="20" customFormat="1">
      <c r="A61" s="44" t="s">
        <v>72</v>
      </c>
      <c r="B61" s="3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s="20" customFormat="1">
      <c r="A62" s="44" t="s">
        <v>55</v>
      </c>
      <c r="B62" s="44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s="20" customFormat="1">
      <c r="A63" s="44" t="s">
        <v>61</v>
      </c>
      <c r="B63" s="44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s="20" customFormat="1">
      <c r="A64" s="44"/>
      <c r="B64" s="44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20" customFormat="1">
      <c r="A65" s="1"/>
      <c r="B65" s="44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s="20" customFormat="1">
      <c r="A66" s="3"/>
      <c r="B66" s="1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s="20" customFormat="1">
      <c r="A67" s="3"/>
      <c r="B67" s="3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s="20" customFormat="1">
      <c r="B68" s="3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s="20" customFormat="1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s="20" customFormat="1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s="20" customFormat="1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s="20" customFormat="1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s="20" customFormat="1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 s="20" customFormat="1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s="20" customFormat="1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4" s="20" customFormat="1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s="20" customFormat="1">
      <c r="A77" s="3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s="20" customFormat="1">
      <c r="A78" s="1" t="s">
        <v>28</v>
      </c>
      <c r="B78" s="4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s="20" customFormat="1">
      <c r="A79" s="3"/>
      <c r="B79" s="3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 s="20" customFormat="1">
      <c r="A80" s="4"/>
      <c r="B80" s="4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 s="20" customFormat="1">
      <c r="A81" s="4"/>
      <c r="B81" s="4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3" spans="1:14" s="20" customFormat="1">
      <c r="A83" s="19"/>
      <c r="B83" s="1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s="20" customForma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14" s="20" customFormat="1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4" s="20" customFormat="1">
      <c r="A86" s="1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s="20" customFormat="1">
      <c r="A87" s="1"/>
      <c r="B87" s="1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</sheetData>
  <sheetProtection password="EE4F" sheet="1" objects="1" scenarios="1" selectLockedCells="1"/>
  <hyperlinks>
    <hyperlink ref="A47" r:id="rId1" display="https://www.kppcsd.org/files/3fa8eee35/Ad+Hoc+Committee+Final+Report.pdf, page 85."/>
  </hyperlinks>
  <pageMargins left="0.2" right="0.2" top="0.25" bottom="0" header="0.3" footer="0.3"/>
  <pageSetup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Ann</cp:lastModifiedBy>
  <cp:lastPrinted>2019-03-01T20:36:17Z</cp:lastPrinted>
  <dcterms:created xsi:type="dcterms:W3CDTF">2018-04-04T15:00:43Z</dcterms:created>
  <dcterms:modified xsi:type="dcterms:W3CDTF">2019-03-01T20:37:27Z</dcterms:modified>
</cp:coreProperties>
</file>